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42" activeTab="0"/>
  </bookViews>
  <sheets>
    <sheet name="fiche_de_paie_horaire" sheetId="1" r:id="rId1"/>
    <sheet name="planning_du_mois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22" authorId="0">
      <text>
        <r>
          <rPr>
            <sz val="10"/>
            <color indexed="8"/>
            <rFont val="Times New Roman"/>
            <family val="1"/>
          </rPr>
          <t>Heures mensualisées, hors heures supplementaire Normales
ex/ contrat de 35h / semaine
35h x 52 sems / 12 = 151,67h</t>
        </r>
      </text>
    </comment>
    <comment ref="P23" authorId="0">
      <text>
        <r>
          <rPr>
            <sz val="10"/>
            <color indexed="8"/>
            <rFont val="Times New Roman"/>
            <family val="1"/>
          </rPr>
          <t xml:space="preserve">Heures supp. Normales (prevues au contrat),
 au dela de 45h / semaine
</t>
        </r>
      </text>
    </comment>
    <comment ref="P24" authorId="0">
      <text>
        <r>
          <rPr>
            <sz val="10"/>
            <color indexed="8"/>
            <rFont val="Times New Roman"/>
            <family val="1"/>
          </rPr>
          <t>Votre tarif horaire brut</t>
        </r>
      </text>
    </comment>
    <comment ref="L31" authorId="0">
      <text>
        <r>
          <rPr>
            <b/>
            <sz val="9"/>
            <color indexed="8"/>
            <rFont val="Tahoma"/>
            <family val="2"/>
          </rPr>
          <t xml:space="preserve">nounoueveil:
calcul retenue sur salaire
salaire brut mensuel / nombre d'heure théoriquement travaillé dans le mois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indexed="8"/>
            <rFont val="Tahoma"/>
            <family val="2"/>
          </rPr>
          <t>Indiquez le mois en cours</t>
        </r>
      </text>
    </comment>
    <comment ref="H10" authorId="0">
      <text>
        <r>
          <rPr>
            <b/>
            <sz val="9"/>
            <color indexed="8"/>
            <rFont val="Tahoma"/>
            <family val="2"/>
          </rPr>
          <t xml:space="preserve">Absences n'entrainant pas une baisse de salaire,tel jour férié payé, abscences non prévu, abscence non justifié par un certificat medical </t>
        </r>
        <r>
          <rPr>
            <b/>
            <sz val="9"/>
            <color indexed="10"/>
            <rFont val="Tahoma"/>
            <family val="2"/>
          </rPr>
          <t xml:space="preserve">en heures
</t>
        </r>
      </text>
    </comment>
    <comment ref="I10" authorId="0">
      <text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Motif des </t>
        </r>
        <r>
          <rPr>
            <b/>
            <sz val="9"/>
            <color indexed="10"/>
            <rFont val="Tahoma"/>
            <family val="2"/>
          </rPr>
          <t xml:space="preserve">journées </t>
        </r>
        <r>
          <rPr>
            <b/>
            <sz val="9"/>
            <color indexed="8"/>
            <rFont val="Tahoma"/>
            <family val="2"/>
          </rPr>
          <t>d'absences, prévues ou non</t>
        </r>
      </text>
    </comment>
    <comment ref="B11" authorId="0">
      <text>
        <r>
          <rPr>
            <b/>
            <sz val="11"/>
            <color indexed="8"/>
            <rFont val="Arial"/>
            <family val="2"/>
          </rPr>
          <t xml:space="preserve">heure d'arrivée prévu au contrat
</t>
        </r>
      </text>
    </comment>
    <comment ref="B12" authorId="0">
      <text>
        <r>
          <rPr>
            <b/>
            <sz val="9"/>
            <color indexed="8"/>
            <rFont val="Tahoma"/>
            <family val="2"/>
          </rPr>
          <t xml:space="preserve">Nounoueveil :
Pour noter les heures il faut par exemple pour une  arrivée à 9h taper 9:00 
Bien mettre les deux points (:)
</t>
        </r>
      </text>
    </comment>
    <comment ref="G12" authorId="0">
      <text>
        <r>
          <rPr>
            <b/>
            <sz val="9"/>
            <color indexed="8"/>
            <rFont val="Tahoma"/>
            <family val="2"/>
          </rPr>
          <t xml:space="preserve">Nounoueveil :
Pour noter les heures il faut par exemple pour un départ à 17h taper 17:00 
Bien mettre les deux points (:) et les deux zéros pour les minutes
</t>
        </r>
      </text>
    </comment>
    <comment ref="H12" authorId="0">
      <text>
        <r>
          <rPr>
            <b/>
            <sz val="9"/>
            <color indexed="8"/>
            <rFont val="Tahoma"/>
            <family val="2"/>
          </rPr>
          <t xml:space="preserve">Nounoueveil :
En cas d'absence, vous devez noter le nombre d'heure d'absence par exemple pour 7h45 d'absence il faut noter 7,75 avec une virgule et les minutes transformées en centième
</t>
        </r>
      </text>
    </comment>
  </commentList>
</comments>
</file>

<file path=xl/sharedStrings.xml><?xml version="1.0" encoding="utf-8"?>
<sst xmlns="http://schemas.openxmlformats.org/spreadsheetml/2006/main" count="152" uniqueCount="132">
  <si>
    <t>Association nounoueveil du cognaçais</t>
  </si>
  <si>
    <t>BULLETIN DE SALAIRE</t>
  </si>
  <si>
    <t>URSSAF de :</t>
  </si>
  <si>
    <t>charente</t>
  </si>
  <si>
    <t>Mois de :</t>
  </si>
  <si>
    <t>Convention collective nationale des assistants maternels du particulier employeur - Code NAF 88.91A.</t>
  </si>
  <si>
    <t>EMPLOYEUR</t>
  </si>
  <si>
    <t>SALARIE</t>
  </si>
  <si>
    <t>Nom, prénom :</t>
  </si>
  <si>
    <t>Mme durand sandrine</t>
  </si>
  <si>
    <t>Adresse :</t>
  </si>
  <si>
    <t>8 route de l'enfant</t>
  </si>
  <si>
    <t>16100 cognac</t>
  </si>
  <si>
    <t>Nom de l'enfant:</t>
  </si>
  <si>
    <t>N° Pajemploi :</t>
  </si>
  <si>
    <t>N° Salariée</t>
  </si>
  <si>
    <t>43013 LE PUY EN VELAY</t>
  </si>
  <si>
    <t>Emploi occupé :</t>
  </si>
  <si>
    <t>assistante maternelle</t>
  </si>
  <si>
    <t>Entré(e) le:</t>
  </si>
  <si>
    <t>N° Sécurité Sociale :</t>
  </si>
  <si>
    <t>2 67 12 45 565 586 45</t>
  </si>
  <si>
    <t>Jours</t>
  </si>
  <si>
    <t>Heures</t>
  </si>
  <si>
    <t>motifs</t>
  </si>
  <si>
    <t>Nombre d'heures d'accueil dans le mois</t>
  </si>
  <si>
    <t>Mensualisation</t>
  </si>
  <si>
    <t>dont heures comp et sup non prevue</t>
  </si>
  <si>
    <t>Heures supp. Mensualisées</t>
  </si>
  <si>
    <t>salaire horaire net de base</t>
  </si>
  <si>
    <t>Salaire horaire brut de base</t>
  </si>
  <si>
    <t>RENUMERATION</t>
  </si>
  <si>
    <t>Base</t>
  </si>
  <si>
    <t>Nbre</t>
  </si>
  <si>
    <t>Montant</t>
  </si>
  <si>
    <t>Salaire de base mensuel</t>
  </si>
  <si>
    <t>Heures supplémentaires mensualisées</t>
  </si>
  <si>
    <t>Heures complémentaires non prévues au contrat</t>
  </si>
  <si>
    <t>Heures supplémentaires majorées non prévues</t>
  </si>
  <si>
    <t>retenue sur salaire: abscence non due</t>
  </si>
  <si>
    <t>regularisation</t>
  </si>
  <si>
    <t>Congés payés</t>
  </si>
  <si>
    <t>indemnités (prime precarité cdd)</t>
  </si>
  <si>
    <t>Total Brut</t>
  </si>
  <si>
    <t>COTISATIONS SOCIALES</t>
  </si>
  <si>
    <t>Part Salariale</t>
  </si>
  <si>
    <t>Part Patronale</t>
  </si>
  <si>
    <t>Maladie solidarite</t>
  </si>
  <si>
    <t>Sécurité sociale vieillesse</t>
  </si>
  <si>
    <t>Sécurité sociale vieillesse deplafonnée</t>
  </si>
  <si>
    <t>CEG</t>
  </si>
  <si>
    <t>Réduction cotisation HC/HM</t>
  </si>
  <si>
    <t>Retraite IRCEM</t>
  </si>
  <si>
    <t>Prévoyance</t>
  </si>
  <si>
    <t>CSG déductible sur 98,25% du brut</t>
  </si>
  <si>
    <t>CSG et RDS non déductible sur 98,25% du brut</t>
  </si>
  <si>
    <t>AL FNAL AT assedic CFP</t>
  </si>
  <si>
    <t>Montant exoneration sur les heures supplementaires et complémentaires</t>
  </si>
  <si>
    <t>Total Cotisations Sociales</t>
  </si>
  <si>
    <t>Charges Patronales</t>
  </si>
  <si>
    <t>Salaire Net</t>
  </si>
  <si>
    <t>INDEMNITES D'ENTRETIEN, NOURRITURE ET TRANSPORT</t>
  </si>
  <si>
    <t>Journées de moins de 9 heures</t>
  </si>
  <si>
    <t>Total Indemnité d'entretien</t>
  </si>
  <si>
    <t>Journées de plus de 9 heures</t>
  </si>
  <si>
    <t xml:space="preserve">Indemnité de repas </t>
  </si>
  <si>
    <t>Total indemnité repas</t>
  </si>
  <si>
    <t>Indemnité goûter</t>
  </si>
  <si>
    <t>Déplacements</t>
  </si>
  <si>
    <t>Divers :</t>
  </si>
  <si>
    <t>Total indemnités</t>
  </si>
  <si>
    <t>Net à payer</t>
  </si>
  <si>
    <t>Net imposable</t>
  </si>
  <si>
    <t>Impôt sur le revenu</t>
  </si>
  <si>
    <t>taux personnalisé / non personnalisé</t>
  </si>
  <si>
    <t>impôt sur le revenu prélevé à la source</t>
  </si>
  <si>
    <t>Net à payer après déduction fiscale</t>
  </si>
  <si>
    <t>Pour le calcul de votre abattement fiscal :</t>
  </si>
  <si>
    <t>Nombre de jours de 8h et +/j</t>
  </si>
  <si>
    <t>Nombre d'heures des journées - 8h/j</t>
  </si>
  <si>
    <t>année n-1</t>
  </si>
  <si>
    <t>en cours</t>
  </si>
  <si>
    <t>Congés payés par mois</t>
  </si>
  <si>
    <t>Fait à :</t>
  </si>
  <si>
    <t>cognac</t>
  </si>
  <si>
    <t>Nbre de mois travaillés</t>
  </si>
  <si>
    <t xml:space="preserve">le : </t>
  </si>
  <si>
    <t>Acquis dans l'année</t>
  </si>
  <si>
    <t>Mode de règlement :</t>
  </si>
  <si>
    <t>chèque bancaire</t>
  </si>
  <si>
    <t>congés pour fractionnement</t>
  </si>
  <si>
    <t>total cp acquis</t>
  </si>
  <si>
    <t>Signature :</t>
  </si>
  <si>
    <t>Congés pris</t>
  </si>
  <si>
    <t>(non obligatoire)</t>
  </si>
  <si>
    <t>Reste à prendre</t>
  </si>
  <si>
    <t>Dans votre intérêt et pour vous aider à faire valoir vos droits conservez votre bulletin de salaire sans limitation de durée</t>
  </si>
  <si>
    <t xml:space="preserve"> </t>
  </si>
  <si>
    <t>Mois, année</t>
  </si>
  <si>
    <t>Enfant, (nom, prénom)</t>
  </si>
  <si>
    <t>leo</t>
  </si>
  <si>
    <t>Planning de présence du mois</t>
  </si>
  <si>
    <t>Accueil de l'enfant</t>
  </si>
  <si>
    <t>Indemnités diverses</t>
  </si>
  <si>
    <t>heures comp.</t>
  </si>
  <si>
    <t>Heures supp. Majorées Non prévues au contrat</t>
  </si>
  <si>
    <t>Commentaires</t>
  </si>
  <si>
    <t>date</t>
  </si>
  <si>
    <t>matin</t>
  </si>
  <si>
    <t>midi</t>
  </si>
  <si>
    <t>soir</t>
  </si>
  <si>
    <t>Absences en heures</t>
  </si>
  <si>
    <t>motif Absences</t>
  </si>
  <si>
    <t>Entretien</t>
  </si>
  <si>
    <t>Repas</t>
  </si>
  <si>
    <t>Goûter</t>
  </si>
  <si>
    <t>Frais de</t>
  </si>
  <si>
    <t>d'accueil</t>
  </si>
  <si>
    <t>de :</t>
  </si>
  <si>
    <t>à :</t>
  </si>
  <si>
    <t>de:</t>
  </si>
  <si>
    <t>à:</t>
  </si>
  <si>
    <t>à</t>
  </si>
  <si>
    <t>de travail</t>
  </si>
  <si>
    <t>par jour</t>
  </si>
  <si>
    <t>par heure</t>
  </si>
  <si>
    <t>déplacement</t>
  </si>
  <si>
    <t>ferie</t>
  </si>
  <si>
    <t>TOTAL</t>
  </si>
  <si>
    <t>rue</t>
  </si>
  <si>
    <t>mme</t>
  </si>
  <si>
    <t>Y23565645688554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</si>
</sst>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 #,##0.00&quot;   &quot;;\-#,##0.00&quot;   &quot;;&quot; -&quot;00&quot;   &quot;;@\ "/>
    <numFmt numFmtId="165" formatCode="\ #,##0.00\ [$€-40C]\ ;\-#,##0.00\ [$€-40C]\ ;&quot; -&quot;00\ [$€-40C]\ "/>
    <numFmt numFmtId="166" formatCode="\ #,##0.00&quot; F &quot;;\-#,##0.00&quot; F &quot;;&quot; -&quot;00&quot; F &quot;;@\ "/>
    <numFmt numFmtId="167" formatCode="mmmm\-yy;@"/>
    <numFmt numFmtId="168" formatCode="d\-mmm\-yy"/>
    <numFmt numFmtId="169" formatCode="[&gt;=3000000000000]#\ ##\ ##\ ##\ ###\ ###&quot; | &quot;##;#\ ##\ ##\ ##\ ###\ ###"/>
    <numFmt numFmtId="170" formatCode="\ 0&quot;   &quot;;\-0&quot;   &quot;;&quot; -&quot;00&quot;   &quot;;@\ "/>
    <numFmt numFmtId="171" formatCode="\ #,##0.00&quot; € &quot;;\-#,##0.00&quot; € &quot;;&quot; -&quot;00&quot; € &quot;;@\ "/>
    <numFmt numFmtId="172" formatCode="0.00&quot; hrs&quot;"/>
    <numFmt numFmtId="173" formatCode="0.00&quot; h&quot;"/>
    <numFmt numFmtId="174" formatCode="\ #,##0.00\ [$€-40C]\ ;\-#,##0.00\ [$€-40C]\ ;&quot; -&quot;00\ [$€-40C]\ ;@\ "/>
    <numFmt numFmtId="175" formatCode="#,##0.00&quot; €&quot;"/>
    <numFmt numFmtId="176" formatCode="#,##0.0000&quot; €&quot;"/>
    <numFmt numFmtId="177" formatCode="0.00&quot;hrs&quot;"/>
    <numFmt numFmtId="178" formatCode="#,##0.00&quot; €&quot;;[Red]\-#,##0.00&quot; €&quot;"/>
    <numFmt numFmtId="179" formatCode="#,##0.00\ [$€-40C]"/>
    <numFmt numFmtId="180" formatCode="0.00&quot; jrs&quot;"/>
    <numFmt numFmtId="181" formatCode="#,##0.0000\ [$€-40C]"/>
    <numFmt numFmtId="182" formatCode="0.000&quot; km&quot;"/>
    <numFmt numFmtId="183" formatCode="0&quot; jrs&quot;"/>
    <numFmt numFmtId="184" formatCode="0&quot; mois&quot;"/>
    <numFmt numFmtId="185" formatCode="mmmm\ yyyy"/>
    <numFmt numFmtId="186" formatCode="dddd&quot;, &quot;dd"/>
    <numFmt numFmtId="187" formatCode="h:mm&quot; h&quot;"/>
    <numFmt numFmtId="188" formatCode="0.00&quot; km&quot;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  <numFmt numFmtId="192" formatCode="0.000%"/>
    <numFmt numFmtId="193" formatCode="#,##0.00\ [$€-40C];\-#,##0.00\ [$€-40C]"/>
  </numFmts>
  <fonts count="65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15"/>
      <name val="Arial"/>
      <family val="2"/>
    </font>
    <font>
      <sz val="10"/>
      <color indexed="53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11"/>
      <color indexed="8"/>
      <name val="Arial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3"/>
      <color indexed="25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30"/>
      <name val="Arial"/>
      <family val="2"/>
    </font>
    <font>
      <sz val="10"/>
      <color indexed="9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b/>
      <sz val="11"/>
      <color indexed="59"/>
      <name val="Arial"/>
      <family val="2"/>
    </font>
    <font>
      <b/>
      <sz val="10"/>
      <color indexed="59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165" fontId="0" fillId="0" borderId="0" applyBorder="0" applyProtection="0">
      <alignment/>
    </xf>
    <xf numFmtId="0" fontId="5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Border="0" applyProtection="0">
      <alignment/>
    </xf>
    <xf numFmtId="42" fontId="1" fillId="0" borderId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164" fontId="0" fillId="0" borderId="0" applyBorder="0" applyProtection="0">
      <alignment/>
    </xf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3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4" fontId="5" fillId="0" borderId="11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164" fontId="6" fillId="0" borderId="10" xfId="0" applyNumberFormat="1" applyFon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8" fillId="0" borderId="0" xfId="0" applyNumberFormat="1" applyFont="1" applyAlignment="1" applyProtection="1">
      <alignment/>
      <protection locked="0"/>
    </xf>
    <xf numFmtId="164" fontId="9" fillId="0" borderId="0" xfId="0" applyNumberFormat="1" applyFont="1" applyAlignment="1" applyProtection="1">
      <alignment/>
      <protection/>
    </xf>
    <xf numFmtId="164" fontId="10" fillId="0" borderId="0" xfId="0" applyNumberFormat="1" applyFont="1" applyAlignment="1" applyProtection="1">
      <alignment/>
      <protection/>
    </xf>
    <xf numFmtId="164" fontId="5" fillId="0" borderId="11" xfId="0" applyNumberFormat="1" applyFont="1" applyBorder="1" applyAlignment="1" applyProtection="1">
      <alignment/>
      <protection/>
    </xf>
    <xf numFmtId="164" fontId="4" fillId="0" borderId="10" xfId="0" applyNumberFormat="1" applyFont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164" fontId="0" fillId="0" borderId="15" xfId="0" applyNumberFormat="1" applyBorder="1" applyAlignment="1" applyProtection="1">
      <alignment/>
      <protection/>
    </xf>
    <xf numFmtId="164" fontId="5" fillId="0" borderId="16" xfId="0" applyNumberFormat="1" applyFont="1" applyBorder="1" applyAlignment="1" applyProtection="1">
      <alignment/>
      <protection/>
    </xf>
    <xf numFmtId="164" fontId="5" fillId="0" borderId="17" xfId="0" applyNumberFormat="1" applyFont="1" applyBorder="1" applyAlignment="1" applyProtection="1">
      <alignment/>
      <protection/>
    </xf>
    <xf numFmtId="164" fontId="5" fillId="0" borderId="18" xfId="0" applyNumberFormat="1" applyFont="1" applyBorder="1" applyAlignment="1" applyProtection="1">
      <alignment/>
      <protection/>
    </xf>
    <xf numFmtId="164" fontId="5" fillId="0" borderId="19" xfId="0" applyNumberFormat="1" applyFon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 locked="0"/>
    </xf>
    <xf numFmtId="164" fontId="5" fillId="0" borderId="20" xfId="0" applyNumberFormat="1" applyFont="1" applyBorder="1" applyAlignment="1" applyProtection="1">
      <alignment/>
      <protection hidden="1"/>
    </xf>
    <xf numFmtId="170" fontId="10" fillId="33" borderId="21" xfId="0" applyNumberFormat="1" applyFont="1" applyFill="1" applyBorder="1" applyAlignment="1" applyProtection="1">
      <alignment horizontal="center"/>
      <protection hidden="1"/>
    </xf>
    <xf numFmtId="170" fontId="10" fillId="33" borderId="22" xfId="0" applyNumberFormat="1" applyFont="1" applyFill="1" applyBorder="1" applyAlignment="1" applyProtection="1">
      <alignment horizontal="center"/>
      <protection hidden="1"/>
    </xf>
    <xf numFmtId="170" fontId="10" fillId="33" borderId="23" xfId="0" applyNumberFormat="1" applyFont="1" applyFill="1" applyBorder="1" applyAlignment="1" applyProtection="1">
      <alignment horizontal="center"/>
      <protection hidden="1"/>
    </xf>
    <xf numFmtId="164" fontId="10" fillId="0" borderId="24" xfId="0" applyNumberFormat="1" applyFont="1" applyFill="1" applyBorder="1" applyAlignment="1" applyProtection="1">
      <alignment horizontal="center"/>
      <protection hidden="1"/>
    </xf>
    <xf numFmtId="164" fontId="9" fillId="0" borderId="21" xfId="0" applyNumberFormat="1" applyFont="1" applyFill="1" applyBorder="1" applyAlignment="1" applyProtection="1">
      <alignment horizontal="center" vertical="center"/>
      <protection hidden="1"/>
    </xf>
    <xf numFmtId="164" fontId="9" fillId="0" borderId="25" xfId="0" applyNumberFormat="1" applyFont="1" applyFill="1" applyBorder="1" applyAlignment="1" applyProtection="1">
      <alignment horizontal="center"/>
      <protection hidden="1"/>
    </xf>
    <xf numFmtId="170" fontId="10" fillId="33" borderId="26" xfId="0" applyNumberFormat="1" applyFont="1" applyFill="1" applyBorder="1" applyAlignment="1" applyProtection="1">
      <alignment horizontal="center"/>
      <protection hidden="1"/>
    </xf>
    <xf numFmtId="170" fontId="10" fillId="33" borderId="27" xfId="0" applyNumberFormat="1" applyFont="1" applyFill="1" applyBorder="1" applyAlignment="1" applyProtection="1">
      <alignment horizontal="center"/>
      <protection hidden="1"/>
    </xf>
    <xf numFmtId="170" fontId="10" fillId="33" borderId="28" xfId="0" applyNumberFormat="1" applyFont="1" applyFill="1" applyBorder="1" applyAlignment="1" applyProtection="1">
      <alignment horizontal="center"/>
      <protection hidden="1"/>
    </xf>
    <xf numFmtId="170" fontId="10" fillId="33" borderId="29" xfId="0" applyNumberFormat="1" applyFont="1" applyFill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/>
      <protection hidden="1"/>
    </xf>
    <xf numFmtId="164" fontId="5" fillId="0" borderId="10" xfId="0" applyNumberFormat="1" applyFont="1" applyBorder="1" applyAlignment="1" applyProtection="1">
      <alignment/>
      <protection/>
    </xf>
    <xf numFmtId="164" fontId="5" fillId="0" borderId="0" xfId="0" applyNumberFormat="1" applyFont="1" applyAlignment="1" applyProtection="1">
      <alignment/>
      <protection locked="0"/>
    </xf>
    <xf numFmtId="164" fontId="5" fillId="0" borderId="30" xfId="0" applyNumberFormat="1" applyFont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/>
      <protection hidden="1"/>
    </xf>
    <xf numFmtId="164" fontId="5" fillId="0" borderId="0" xfId="0" applyNumberFormat="1" applyFont="1" applyAlignment="1" applyProtection="1">
      <alignment/>
      <protection hidden="1"/>
    </xf>
    <xf numFmtId="164" fontId="4" fillId="0" borderId="0" xfId="0" applyNumberFormat="1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75" fontId="5" fillId="0" borderId="31" xfId="0" applyNumberFormat="1" applyFont="1" applyFill="1" applyBorder="1" applyAlignment="1" applyProtection="1">
      <alignment/>
      <protection/>
    </xf>
    <xf numFmtId="164" fontId="5" fillId="0" borderId="10" xfId="0" applyNumberFormat="1" applyFont="1" applyBorder="1" applyAlignment="1" applyProtection="1">
      <alignment vertical="center"/>
      <protection/>
    </xf>
    <xf numFmtId="164" fontId="5" fillId="0" borderId="13" xfId="0" applyNumberFormat="1" applyFont="1" applyBorder="1" applyAlignment="1" applyProtection="1">
      <alignment/>
      <protection/>
    </xf>
    <xf numFmtId="164" fontId="5" fillId="0" borderId="32" xfId="0" applyNumberFormat="1" applyFont="1" applyBorder="1" applyAlignment="1" applyProtection="1">
      <alignment/>
      <protection/>
    </xf>
    <xf numFmtId="177" fontId="9" fillId="0" borderId="0" xfId="0" applyNumberFormat="1" applyFont="1" applyFill="1" applyAlignment="1" applyProtection="1">
      <alignment/>
      <protection/>
    </xf>
    <xf numFmtId="172" fontId="5" fillId="0" borderId="0" xfId="0" applyNumberFormat="1" applyFont="1" applyFill="1" applyAlignment="1" applyProtection="1">
      <alignment/>
      <protection/>
    </xf>
    <xf numFmtId="174" fontId="0" fillId="0" borderId="0" xfId="0" applyNumberFormat="1" applyAlignment="1" applyProtection="1">
      <alignment/>
      <protection locked="0"/>
    </xf>
    <xf numFmtId="172" fontId="5" fillId="0" borderId="0" xfId="0" applyNumberFormat="1" applyFont="1" applyAlignment="1" applyProtection="1">
      <alignment/>
      <protection hidden="1"/>
    </xf>
    <xf numFmtId="164" fontId="5" fillId="0" borderId="33" xfId="0" applyNumberFormat="1" applyFont="1" applyBorder="1" applyAlignment="1" applyProtection="1">
      <alignment/>
      <protection hidden="1"/>
    </xf>
    <xf numFmtId="164" fontId="5" fillId="0" borderId="34" xfId="0" applyNumberFormat="1" applyFont="1" applyBorder="1" applyAlignment="1" applyProtection="1">
      <alignment/>
      <protection hidden="1"/>
    </xf>
    <xf numFmtId="164" fontId="4" fillId="0" borderId="34" xfId="0" applyNumberFormat="1" applyFont="1" applyBorder="1" applyAlignment="1" applyProtection="1">
      <alignment/>
      <protection hidden="1"/>
    </xf>
    <xf numFmtId="164" fontId="5" fillId="0" borderId="35" xfId="0" applyNumberFormat="1" applyFont="1" applyBorder="1" applyAlignment="1" applyProtection="1">
      <alignment/>
      <protection hidden="1"/>
    </xf>
    <xf numFmtId="174" fontId="4" fillId="0" borderId="36" xfId="0" applyNumberFormat="1" applyFont="1" applyBorder="1" applyAlignment="1" applyProtection="1">
      <alignment vertical="center"/>
      <protection hidden="1"/>
    </xf>
    <xf numFmtId="164" fontId="5" fillId="34" borderId="10" xfId="0" applyNumberFormat="1" applyFont="1" applyFill="1" applyBorder="1" applyAlignment="1" applyProtection="1">
      <alignment/>
      <protection hidden="1"/>
    </xf>
    <xf numFmtId="164" fontId="5" fillId="34" borderId="0" xfId="0" applyNumberFormat="1" applyFont="1" applyFill="1" applyAlignment="1" applyProtection="1">
      <alignment/>
      <protection hidden="1"/>
    </xf>
    <xf numFmtId="164" fontId="5" fillId="34" borderId="21" xfId="0" applyNumberFormat="1" applyFont="1" applyFill="1" applyBorder="1" applyAlignment="1" applyProtection="1">
      <alignment/>
      <protection hidden="1"/>
    </xf>
    <xf numFmtId="175" fontId="5" fillId="0" borderId="21" xfId="0" applyNumberFormat="1" applyFont="1" applyBorder="1" applyAlignment="1" applyProtection="1">
      <alignment/>
      <protection hidden="1"/>
    </xf>
    <xf numFmtId="10" fontId="0" fillId="0" borderId="21" xfId="51" applyNumberFormat="1" applyFill="1" applyBorder="1" applyAlignment="1" applyProtection="1">
      <alignment/>
      <protection hidden="1"/>
    </xf>
    <xf numFmtId="164" fontId="5" fillId="0" borderId="0" xfId="0" applyNumberFormat="1" applyFont="1" applyAlignment="1" applyProtection="1">
      <alignment/>
      <protection hidden="1"/>
    </xf>
    <xf numFmtId="164" fontId="5" fillId="0" borderId="10" xfId="0" applyNumberFormat="1" applyFont="1" applyBorder="1" applyAlignment="1" applyProtection="1">
      <alignment/>
      <protection hidden="1"/>
    </xf>
    <xf numFmtId="164" fontId="0" fillId="0" borderId="10" xfId="0" applyNumberFormat="1" applyFont="1" applyBorder="1" applyAlignment="1" applyProtection="1">
      <alignment/>
      <protection hidden="1"/>
    </xf>
    <xf numFmtId="164" fontId="0" fillId="0" borderId="13" xfId="0" applyNumberFormat="1" applyBorder="1" applyAlignment="1" applyProtection="1">
      <alignment/>
      <protection hidden="1"/>
    </xf>
    <xf numFmtId="164" fontId="5" fillId="0" borderId="13" xfId="0" applyNumberFormat="1" applyFont="1" applyBorder="1" applyAlignment="1" applyProtection="1">
      <alignment/>
      <protection hidden="1"/>
    </xf>
    <xf numFmtId="164" fontId="5" fillId="0" borderId="16" xfId="0" applyNumberFormat="1" applyFont="1" applyBorder="1" applyAlignment="1" applyProtection="1">
      <alignment/>
      <protection hidden="1"/>
    </xf>
    <xf numFmtId="164" fontId="5" fillId="0" borderId="18" xfId="0" applyNumberFormat="1" applyFont="1" applyBorder="1" applyAlignment="1" applyProtection="1">
      <alignment/>
      <protection hidden="1"/>
    </xf>
    <xf numFmtId="164" fontId="4" fillId="0" borderId="0" xfId="0" applyNumberFormat="1" applyFon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164" fontId="12" fillId="34" borderId="10" xfId="0" applyNumberFormat="1" applyFont="1" applyFill="1" applyBorder="1" applyAlignment="1" applyProtection="1">
      <alignment/>
      <protection/>
    </xf>
    <xf numFmtId="164" fontId="12" fillId="34" borderId="0" xfId="0" applyNumberFormat="1" applyFont="1" applyFill="1" applyAlignment="1" applyProtection="1">
      <alignment/>
      <protection/>
    </xf>
    <xf numFmtId="164" fontId="12" fillId="34" borderId="13" xfId="0" applyNumberFormat="1" applyFont="1" applyFill="1" applyBorder="1" applyAlignment="1" applyProtection="1">
      <alignment/>
      <protection/>
    </xf>
    <xf numFmtId="174" fontId="4" fillId="34" borderId="0" xfId="0" applyNumberFormat="1" applyFont="1" applyFill="1" applyAlignment="1" applyProtection="1">
      <alignment horizontal="center" vertical="center"/>
      <protection hidden="1"/>
    </xf>
    <xf numFmtId="174" fontId="4" fillId="34" borderId="11" xfId="0" applyNumberFormat="1" applyFont="1" applyFill="1" applyBorder="1" applyAlignment="1" applyProtection="1">
      <alignment horizontal="center" vertical="center"/>
      <protection hidden="1"/>
    </xf>
    <xf numFmtId="164" fontId="0" fillId="0" borderId="18" xfId="0" applyNumberFormat="1" applyBorder="1" applyAlignment="1" applyProtection="1">
      <alignment/>
      <protection hidden="1"/>
    </xf>
    <xf numFmtId="175" fontId="5" fillId="0" borderId="0" xfId="0" applyNumberFormat="1" applyFont="1" applyAlignment="1" applyProtection="1">
      <alignment/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164" fontId="0" fillId="0" borderId="0" xfId="0" applyNumberFormat="1" applyAlignment="1" applyProtection="1">
      <alignment horizontal="left"/>
      <protection hidden="1"/>
    </xf>
    <xf numFmtId="164" fontId="0" fillId="0" borderId="0" xfId="0" applyNumberFormat="1" applyAlignment="1" applyProtection="1">
      <alignment horizontal="left"/>
      <protection/>
    </xf>
    <xf numFmtId="175" fontId="5" fillId="0" borderId="0" xfId="0" applyNumberFormat="1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/>
      <protection locked="0"/>
    </xf>
    <xf numFmtId="182" fontId="5" fillId="0" borderId="0" xfId="0" applyNumberFormat="1" applyFont="1" applyFill="1" applyAlignment="1" applyProtection="1">
      <alignment/>
      <protection locked="0"/>
    </xf>
    <xf numFmtId="174" fontId="4" fillId="0" borderId="0" xfId="0" applyNumberFormat="1" applyFont="1" applyAlignment="1" applyProtection="1">
      <alignment vertical="center"/>
      <protection/>
    </xf>
    <xf numFmtId="174" fontId="15" fillId="0" borderId="0" xfId="47" applyNumberFormat="1" applyFont="1" applyFill="1" applyAlignment="1">
      <alignment vertical="center"/>
    </xf>
    <xf numFmtId="174" fontId="5" fillId="0" borderId="0" xfId="0" applyNumberFormat="1" applyFont="1" applyAlignment="1" applyProtection="1">
      <alignment horizontal="center"/>
      <protection/>
    </xf>
    <xf numFmtId="164" fontId="14" fillId="0" borderId="0" xfId="0" applyNumberFormat="1" applyFont="1" applyAlignment="1" applyProtection="1">
      <alignment/>
      <protection locked="0"/>
    </xf>
    <xf numFmtId="164" fontId="5" fillId="0" borderId="0" xfId="0" applyNumberFormat="1" applyFont="1" applyAlignment="1" applyProtection="1">
      <alignment horizontal="center"/>
      <protection/>
    </xf>
    <xf numFmtId="164" fontId="18" fillId="0" borderId="0" xfId="0" applyNumberFormat="1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 hidden="1"/>
    </xf>
    <xf numFmtId="164" fontId="0" fillId="0" borderId="11" xfId="0" applyNumberFormat="1" applyBorder="1" applyAlignment="1" applyProtection="1">
      <alignment vertical="center"/>
      <protection hidden="1"/>
    </xf>
    <xf numFmtId="164" fontId="19" fillId="0" borderId="0" xfId="0" applyNumberFormat="1" applyFont="1" applyAlignment="1" applyProtection="1">
      <alignment vertical="center"/>
      <protection/>
    </xf>
    <xf numFmtId="164" fontId="12" fillId="34" borderId="10" xfId="0" applyNumberFormat="1" applyFont="1" applyFill="1" applyBorder="1" applyAlignment="1" applyProtection="1">
      <alignment/>
      <protection hidden="1"/>
    </xf>
    <xf numFmtId="164" fontId="14" fillId="0" borderId="0" xfId="0" applyNumberFormat="1" applyFont="1" applyAlignment="1" applyProtection="1">
      <alignment/>
      <protection/>
    </xf>
    <xf numFmtId="164" fontId="5" fillId="0" borderId="11" xfId="0" applyNumberFormat="1" applyFont="1" applyBorder="1" applyAlignment="1" applyProtection="1">
      <alignment/>
      <protection hidden="1"/>
    </xf>
    <xf numFmtId="164" fontId="20" fillId="0" borderId="0" xfId="0" applyNumberFormat="1" applyFont="1" applyFill="1" applyAlignment="1" applyProtection="1">
      <alignment vertical="center"/>
      <protection hidden="1"/>
    </xf>
    <xf numFmtId="164" fontId="14" fillId="0" borderId="0" xfId="0" applyNumberFormat="1" applyFont="1" applyAlignment="1" applyProtection="1">
      <alignment/>
      <protection hidden="1"/>
    </xf>
    <xf numFmtId="164" fontId="5" fillId="0" borderId="37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164" fontId="0" fillId="0" borderId="11" xfId="0" applyNumberFormat="1" applyBorder="1" applyAlignment="1" applyProtection="1">
      <alignment/>
      <protection hidden="1"/>
    </xf>
    <xf numFmtId="164" fontId="0" fillId="0" borderId="27" xfId="0" applyNumberFormat="1" applyFont="1" applyBorder="1" applyAlignment="1" applyProtection="1">
      <alignment/>
      <protection hidden="1"/>
    </xf>
    <xf numFmtId="164" fontId="0" fillId="0" borderId="38" xfId="0" applyNumberFormat="1" applyBorder="1" applyAlignment="1" applyProtection="1">
      <alignment/>
      <protection hidden="1"/>
    </xf>
    <xf numFmtId="185" fontId="0" fillId="34" borderId="28" xfId="0" applyNumberFormat="1" applyFill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/>
      <protection hidden="1"/>
    </xf>
    <xf numFmtId="164" fontId="0" fillId="0" borderId="12" xfId="0" applyNumberFormat="1" applyBorder="1" applyAlignment="1" applyProtection="1">
      <alignment/>
      <protection hidden="1"/>
    </xf>
    <xf numFmtId="164" fontId="0" fillId="0" borderId="39" xfId="0" applyNumberFormat="1" applyFont="1" applyBorder="1" applyAlignment="1" applyProtection="1">
      <alignment/>
      <protection hidden="1"/>
    </xf>
    <xf numFmtId="164" fontId="0" fillId="0" borderId="37" xfId="0" applyNumberFormat="1" applyBorder="1" applyAlignment="1" applyProtection="1">
      <alignment/>
      <protection hidden="1"/>
    </xf>
    <xf numFmtId="185" fontId="0" fillId="34" borderId="40" xfId="0" applyNumberFormat="1" applyFill="1" applyBorder="1" applyAlignment="1" applyProtection="1">
      <alignment horizontal="center"/>
      <protection hidden="1"/>
    </xf>
    <xf numFmtId="164" fontId="0" fillId="0" borderId="41" xfId="0" applyNumberFormat="1" applyBorder="1" applyAlignment="1" applyProtection="1">
      <alignment/>
      <protection hidden="1"/>
    </xf>
    <xf numFmtId="164" fontId="10" fillId="0" borderId="42" xfId="0" applyNumberFormat="1" applyFont="1" applyBorder="1" applyAlignment="1" applyProtection="1">
      <alignment horizontal="center"/>
      <protection hidden="1"/>
    </xf>
    <xf numFmtId="164" fontId="10" fillId="0" borderId="43" xfId="0" applyNumberFormat="1" applyFont="1" applyBorder="1" applyAlignment="1" applyProtection="1">
      <alignment horizontal="center"/>
      <protection hidden="1"/>
    </xf>
    <xf numFmtId="164" fontId="0" fillId="0" borderId="42" xfId="0" applyNumberFormat="1" applyBorder="1" applyAlignment="1" applyProtection="1">
      <alignment/>
      <protection hidden="1"/>
    </xf>
    <xf numFmtId="164" fontId="0" fillId="0" borderId="44" xfId="0" applyNumberFormat="1" applyBorder="1" applyAlignment="1" applyProtection="1">
      <alignment/>
      <protection hidden="1"/>
    </xf>
    <xf numFmtId="164" fontId="10" fillId="0" borderId="16" xfId="0" applyNumberFormat="1" applyFont="1" applyBorder="1" applyAlignment="1" applyProtection="1">
      <alignment horizontal="center"/>
      <protection hidden="1"/>
    </xf>
    <xf numFmtId="164" fontId="10" fillId="0" borderId="18" xfId="0" applyNumberFormat="1" applyFont="1" applyBorder="1" applyAlignment="1" applyProtection="1">
      <alignment horizontal="center"/>
      <protection hidden="1"/>
    </xf>
    <xf numFmtId="164" fontId="10" fillId="0" borderId="45" xfId="0" applyNumberFormat="1" applyFont="1" applyBorder="1" applyAlignment="1" applyProtection="1">
      <alignment horizontal="center"/>
      <protection hidden="1"/>
    </xf>
    <xf numFmtId="164" fontId="10" fillId="0" borderId="46" xfId="0" applyNumberFormat="1" applyFont="1" applyBorder="1" applyAlignment="1" applyProtection="1">
      <alignment horizontal="center"/>
      <protection hidden="1"/>
    </xf>
    <xf numFmtId="164" fontId="10" fillId="0" borderId="13" xfId="0" applyNumberFormat="1" applyFont="1" applyBorder="1" applyAlignment="1" applyProtection="1">
      <alignment horizontal="center"/>
      <protection hidden="1"/>
    </xf>
    <xf numFmtId="164" fontId="10" fillId="0" borderId="47" xfId="0" applyNumberFormat="1" applyFont="1" applyBorder="1" applyAlignment="1" applyProtection="1">
      <alignment horizontal="center"/>
      <protection hidden="1"/>
    </xf>
    <xf numFmtId="186" fontId="0" fillId="0" borderId="48" xfId="0" applyNumberFormat="1" applyBorder="1" applyAlignment="1" applyProtection="1">
      <alignment/>
      <protection hidden="1"/>
    </xf>
    <xf numFmtId="187" fontId="0" fillId="35" borderId="21" xfId="0" applyNumberFormat="1" applyFill="1" applyBorder="1" applyAlignment="1" applyProtection="1">
      <alignment horizontal="center"/>
      <protection locked="0"/>
    </xf>
    <xf numFmtId="187" fontId="0" fillId="35" borderId="49" xfId="0" applyNumberFormat="1" applyFill="1" applyBorder="1" applyAlignment="1" applyProtection="1">
      <alignment horizontal="center"/>
      <protection locked="0"/>
    </xf>
    <xf numFmtId="164" fontId="0" fillId="0" borderId="50" xfId="0" applyNumberFormat="1" applyFill="1" applyBorder="1" applyAlignment="1" applyProtection="1">
      <alignment horizontal="center"/>
      <protection hidden="1"/>
    </xf>
    <xf numFmtId="164" fontId="0" fillId="35" borderId="51" xfId="0" applyNumberFormat="1" applyFill="1" applyBorder="1" applyAlignment="1" applyProtection="1">
      <alignment horizontal="center"/>
      <protection locked="0"/>
    </xf>
    <xf numFmtId="188" fontId="0" fillId="35" borderId="51" xfId="0" applyNumberFormat="1" applyFill="1" applyBorder="1" applyAlignment="1" applyProtection="1">
      <alignment horizontal="center"/>
      <protection locked="0"/>
    </xf>
    <xf numFmtId="173" fontId="0" fillId="35" borderId="51" xfId="0" applyNumberFormat="1" applyFill="1" applyBorder="1" applyAlignment="1" applyProtection="1">
      <alignment horizontal="center"/>
      <protection locked="0"/>
    </xf>
    <xf numFmtId="173" fontId="0" fillId="35" borderId="50" xfId="0" applyNumberFormat="1" applyFill="1" applyBorder="1" applyAlignment="1" applyProtection="1">
      <alignment horizontal="center"/>
      <protection locked="0"/>
    </xf>
    <xf numFmtId="186" fontId="0" fillId="0" borderId="52" xfId="0" applyNumberFormat="1" applyBorder="1" applyAlignment="1" applyProtection="1">
      <alignment/>
      <protection hidden="1"/>
    </xf>
    <xf numFmtId="186" fontId="0" fillId="0" borderId="53" xfId="0" applyNumberFormat="1" applyBorder="1" applyAlignment="1" applyProtection="1">
      <alignment/>
      <protection hidden="1"/>
    </xf>
    <xf numFmtId="164" fontId="10" fillId="0" borderId="22" xfId="0" applyNumberFormat="1" applyFont="1" applyBorder="1" applyAlignment="1" applyProtection="1">
      <alignment horizontal="center"/>
      <protection hidden="1"/>
    </xf>
    <xf numFmtId="164" fontId="0" fillId="0" borderId="54" xfId="0" applyNumberFormat="1" applyBorder="1" applyAlignment="1" applyProtection="1">
      <alignment/>
      <protection hidden="1"/>
    </xf>
    <xf numFmtId="164" fontId="0" fillId="0" borderId="23" xfId="0" applyNumberFormat="1" applyBorder="1" applyAlignment="1" applyProtection="1">
      <alignment/>
      <protection hidden="1"/>
    </xf>
    <xf numFmtId="173" fontId="27" fillId="36" borderId="55" xfId="0" applyNumberFormat="1" applyFont="1" applyFill="1" applyBorder="1" applyAlignment="1" applyProtection="1">
      <alignment/>
      <protection hidden="1"/>
    </xf>
    <xf numFmtId="173" fontId="27" fillId="36" borderId="56" xfId="0" applyNumberFormat="1" applyFont="1" applyFill="1" applyBorder="1" applyAlignment="1" applyProtection="1">
      <alignment/>
      <protection hidden="1"/>
    </xf>
    <xf numFmtId="164" fontId="28" fillId="36" borderId="56" xfId="0" applyNumberFormat="1" applyFont="1" applyFill="1" applyBorder="1" applyAlignment="1" applyProtection="1">
      <alignment horizontal="center"/>
      <protection hidden="1"/>
    </xf>
    <xf numFmtId="183" fontId="28" fillId="36" borderId="42" xfId="0" applyNumberFormat="1" applyFont="1" applyFill="1" applyBorder="1" applyAlignment="1" applyProtection="1">
      <alignment horizontal="center"/>
      <protection hidden="1"/>
    </xf>
    <xf numFmtId="164" fontId="28" fillId="36" borderId="42" xfId="0" applyNumberFormat="1" applyFont="1" applyFill="1" applyBorder="1" applyAlignment="1" applyProtection="1">
      <alignment horizontal="center"/>
      <protection hidden="1"/>
    </xf>
    <xf numFmtId="164" fontId="28" fillId="36" borderId="55" xfId="0" applyNumberFormat="1" applyFont="1" applyFill="1" applyBorder="1" applyAlignment="1" applyProtection="1">
      <alignment horizontal="center"/>
      <protection hidden="1"/>
    </xf>
    <xf numFmtId="188" fontId="28" fillId="36" borderId="55" xfId="0" applyNumberFormat="1" applyFont="1" applyFill="1" applyBorder="1" applyAlignment="1" applyProtection="1">
      <alignment horizontal="center"/>
      <protection hidden="1"/>
    </xf>
    <xf numFmtId="173" fontId="28" fillId="36" borderId="56" xfId="0" applyNumberFormat="1" applyFont="1" applyFill="1" applyBorder="1" applyAlignment="1" applyProtection="1">
      <alignment horizontal="center"/>
      <protection hidden="1"/>
    </xf>
    <xf numFmtId="173" fontId="28" fillId="36" borderId="42" xfId="0" applyNumberFormat="1" applyFont="1" applyFill="1" applyBorder="1" applyAlignment="1" applyProtection="1">
      <alignment horizontal="center"/>
      <protection hidden="1"/>
    </xf>
    <xf numFmtId="164" fontId="26" fillId="0" borderId="13" xfId="0" applyNumberFormat="1" applyFont="1" applyBorder="1" applyAlignment="1" applyProtection="1">
      <alignment horizontal="center" vertical="center" wrapText="1"/>
      <protection hidden="1"/>
    </xf>
    <xf numFmtId="188" fontId="0" fillId="35" borderId="48" xfId="0" applyNumberFormat="1" applyFill="1" applyBorder="1" applyAlignment="1" applyProtection="1">
      <alignment horizontal="center"/>
      <protection locked="0"/>
    </xf>
    <xf numFmtId="164" fontId="29" fillId="0" borderId="57" xfId="0" applyNumberFormat="1" applyFont="1" applyBorder="1" applyAlignment="1" applyProtection="1">
      <alignment horizontal="center"/>
      <protection hidden="1"/>
    </xf>
    <xf numFmtId="164" fontId="10" fillId="0" borderId="58" xfId="0" applyNumberFormat="1" applyFont="1" applyBorder="1" applyAlignment="1" applyProtection="1">
      <alignment horizontal="center"/>
      <protection hidden="1"/>
    </xf>
    <xf numFmtId="187" fontId="0" fillId="35" borderId="39" xfId="0" applyNumberFormat="1" applyFill="1" applyBorder="1" applyAlignment="1" applyProtection="1">
      <alignment horizontal="center"/>
      <protection locked="0"/>
    </xf>
    <xf numFmtId="187" fontId="0" fillId="35" borderId="17" xfId="0" applyNumberFormat="1" applyFill="1" applyBorder="1" applyAlignment="1" applyProtection="1">
      <alignment horizontal="center"/>
      <protection locked="0"/>
    </xf>
    <xf numFmtId="187" fontId="0" fillId="35" borderId="37" xfId="0" applyNumberFormat="1" applyFill="1" applyBorder="1" applyAlignment="1" applyProtection="1">
      <alignment horizontal="center"/>
      <protection locked="0"/>
    </xf>
    <xf numFmtId="187" fontId="0" fillId="35" borderId="0" xfId="0" applyNumberFormat="1" applyFill="1" applyBorder="1" applyAlignment="1" applyProtection="1">
      <alignment horizontal="center"/>
      <protection locked="0"/>
    </xf>
    <xf numFmtId="173" fontId="0" fillId="35" borderId="42" xfId="0" applyNumberFormat="1" applyFill="1" applyBorder="1" applyAlignment="1" applyProtection="1">
      <alignment horizontal="center"/>
      <protection locked="0"/>
    </xf>
    <xf numFmtId="164" fontId="0" fillId="35" borderId="42" xfId="0" applyNumberFormat="1" applyFont="1" applyFill="1" applyBorder="1" applyAlignment="1" applyProtection="1">
      <alignment horizontal="center"/>
      <protection locked="0"/>
    </xf>
    <xf numFmtId="173" fontId="0" fillId="0" borderId="42" xfId="0" applyNumberFormat="1" applyBorder="1" applyAlignment="1" applyProtection="1">
      <alignment horizontal="center"/>
      <protection hidden="1"/>
    </xf>
    <xf numFmtId="192" fontId="0" fillId="0" borderId="21" xfId="51" applyNumberFormat="1" applyFill="1" applyBorder="1" applyAlignment="1" applyProtection="1">
      <alignment/>
      <protection hidden="1"/>
    </xf>
    <xf numFmtId="164" fontId="2" fillId="0" borderId="42" xfId="0" applyNumberFormat="1" applyFont="1" applyBorder="1" applyAlignment="1" applyProtection="1">
      <alignment horizontal="center" vertical="center"/>
      <protection hidden="1"/>
    </xf>
    <xf numFmtId="164" fontId="3" fillId="33" borderId="43" xfId="0" applyNumberFormat="1" applyFont="1" applyFill="1" applyBorder="1" applyAlignment="1" applyProtection="1">
      <alignment horizontal="center" vertical="center"/>
      <protection hidden="1"/>
    </xf>
    <xf numFmtId="164" fontId="5" fillId="0" borderId="21" xfId="0" applyNumberFormat="1" applyFont="1" applyBorder="1" applyAlignment="1" applyProtection="1">
      <alignment/>
      <protection locked="0"/>
    </xf>
    <xf numFmtId="167" fontId="5" fillId="0" borderId="21" xfId="0" applyNumberFormat="1" applyFont="1" applyBorder="1" applyAlignment="1" applyProtection="1">
      <alignment horizontal="center"/>
      <protection hidden="1"/>
    </xf>
    <xf numFmtId="164" fontId="4" fillId="33" borderId="41" xfId="0" applyNumberFormat="1" applyFont="1" applyFill="1" applyBorder="1" applyAlignment="1" applyProtection="1">
      <alignment horizontal="center"/>
      <protection/>
    </xf>
    <xf numFmtId="164" fontId="4" fillId="33" borderId="20" xfId="0" applyNumberFormat="1" applyFont="1" applyFill="1" applyBorder="1" applyAlignment="1" applyProtection="1">
      <alignment horizontal="center"/>
      <protection/>
    </xf>
    <xf numFmtId="164" fontId="4" fillId="33" borderId="24" xfId="0" applyNumberFormat="1" applyFont="1" applyFill="1" applyBorder="1" applyAlignment="1" applyProtection="1">
      <alignment horizontal="center"/>
      <protection/>
    </xf>
    <xf numFmtId="164" fontId="6" fillId="0" borderId="20" xfId="0" applyNumberFormat="1" applyFont="1" applyBorder="1" applyAlignment="1" applyProtection="1">
      <alignment/>
      <protection/>
    </xf>
    <xf numFmtId="164" fontId="0" fillId="0" borderId="21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168" fontId="0" fillId="0" borderId="21" xfId="0" applyNumberFormat="1" applyBorder="1" applyAlignment="1" applyProtection="1">
      <alignment horizontal="center"/>
      <protection locked="0"/>
    </xf>
    <xf numFmtId="169" fontId="0" fillId="0" borderId="21" xfId="0" applyNumberFormat="1" applyFont="1" applyBorder="1" applyAlignment="1" applyProtection="1">
      <alignment horizontal="center"/>
      <protection locked="0"/>
    </xf>
    <xf numFmtId="171" fontId="9" fillId="0" borderId="0" xfId="0" applyNumberFormat="1" applyFont="1" applyAlignment="1" applyProtection="1">
      <alignment horizontal="center"/>
      <protection hidden="1"/>
    </xf>
    <xf numFmtId="172" fontId="5" fillId="34" borderId="21" xfId="0" applyNumberFormat="1" applyFont="1" applyFill="1" applyBorder="1" applyAlignment="1" applyProtection="1">
      <alignment horizontal="center"/>
      <protection hidden="1"/>
    </xf>
    <xf numFmtId="172" fontId="5" fillId="37" borderId="59" xfId="0" applyNumberFormat="1" applyFont="1" applyFill="1" applyBorder="1" applyAlignment="1" applyProtection="1">
      <alignment horizontal="right"/>
      <protection locked="0"/>
    </xf>
    <xf numFmtId="164" fontId="4" fillId="0" borderId="20" xfId="0" applyNumberFormat="1" applyFont="1" applyBorder="1" applyAlignment="1" applyProtection="1">
      <alignment horizontal="left"/>
      <protection hidden="1"/>
    </xf>
    <xf numFmtId="173" fontId="5" fillId="34" borderId="21" xfId="0" applyNumberFormat="1" applyFont="1" applyFill="1" applyBorder="1" applyAlignment="1" applyProtection="1">
      <alignment horizontal="center"/>
      <protection hidden="1"/>
    </xf>
    <xf numFmtId="174" fontId="5" fillId="34" borderId="21" xfId="0" applyNumberFormat="1" applyFont="1" applyFill="1" applyBorder="1" applyAlignment="1" applyProtection="1">
      <alignment horizontal="center"/>
      <protection hidden="1"/>
    </xf>
    <xf numFmtId="176" fontId="5" fillId="37" borderId="59" xfId="0" applyNumberFormat="1" applyFont="1" applyFill="1" applyBorder="1" applyAlignment="1" applyProtection="1">
      <alignment horizontal="right"/>
      <protection locked="0"/>
    </xf>
    <xf numFmtId="164" fontId="12" fillId="33" borderId="60" xfId="0" applyNumberFormat="1" applyFont="1" applyFill="1" applyBorder="1" applyAlignment="1" applyProtection="1">
      <alignment horizontal="center"/>
      <protection/>
    </xf>
    <xf numFmtId="164" fontId="5" fillId="34" borderId="61" xfId="0" applyNumberFormat="1" applyFont="1" applyFill="1" applyBorder="1" applyAlignment="1" applyProtection="1">
      <alignment horizontal="center"/>
      <protection hidden="1"/>
    </xf>
    <xf numFmtId="164" fontId="5" fillId="34" borderId="62" xfId="0" applyNumberFormat="1" applyFont="1" applyFill="1" applyBorder="1" applyAlignment="1" applyProtection="1">
      <alignment horizontal="center"/>
      <protection hidden="1"/>
    </xf>
    <xf numFmtId="175" fontId="5" fillId="0" borderId="21" xfId="0" applyNumberFormat="1" applyFont="1" applyBorder="1" applyAlignment="1" applyProtection="1">
      <alignment horizontal="right"/>
      <protection hidden="1"/>
    </xf>
    <xf numFmtId="172" fontId="5" fillId="0" borderId="21" xfId="0" applyNumberFormat="1" applyFont="1" applyBorder="1" applyAlignment="1" applyProtection="1">
      <alignment horizontal="right"/>
      <protection hidden="1"/>
    </xf>
    <xf numFmtId="9" fontId="0" fillId="37" borderId="21" xfId="51" applyNumberFormat="1" applyFill="1" applyBorder="1" applyAlignment="1" applyProtection="1">
      <alignment horizontal="center"/>
      <protection locked="0"/>
    </xf>
    <xf numFmtId="177" fontId="5" fillId="0" borderId="21" xfId="0" applyNumberFormat="1" applyFont="1" applyBorder="1" applyAlignment="1" applyProtection="1">
      <alignment horizontal="right"/>
      <protection hidden="1"/>
    </xf>
    <xf numFmtId="166" fontId="9" fillId="0" borderId="0" xfId="47" applyNumberFormat="1" applyFont="1" applyFill="1" applyAlignment="1" applyProtection="1">
      <alignment horizontal="center"/>
      <protection hidden="1"/>
    </xf>
    <xf numFmtId="177" fontId="5" fillId="34" borderId="21" xfId="0" applyNumberFormat="1" applyFont="1" applyFill="1" applyBorder="1" applyAlignment="1" applyProtection="1">
      <alignment horizontal="right"/>
      <protection hidden="1"/>
    </xf>
    <xf numFmtId="178" fontId="9" fillId="0" borderId="0" xfId="0" applyNumberFormat="1" applyFont="1" applyAlignment="1" applyProtection="1">
      <alignment horizontal="right"/>
      <protection hidden="1"/>
    </xf>
    <xf numFmtId="9" fontId="9" fillId="38" borderId="21" xfId="0" applyNumberFormat="1" applyFont="1" applyFill="1" applyBorder="1" applyAlignment="1" applyProtection="1">
      <alignment horizontal="center"/>
      <protection locked="0"/>
    </xf>
    <xf numFmtId="175" fontId="5" fillId="0" borderId="21" xfId="47" applyNumberFormat="1" applyFont="1" applyFill="1" applyBorder="1" applyAlignment="1" applyProtection="1">
      <alignment horizontal="right"/>
      <protection hidden="1"/>
    </xf>
    <xf numFmtId="177" fontId="5" fillId="0" borderId="21" xfId="0" applyNumberFormat="1" applyFont="1" applyFill="1" applyBorder="1" applyAlignment="1" applyProtection="1">
      <alignment horizontal="right"/>
      <protection hidden="1"/>
    </xf>
    <xf numFmtId="175" fontId="5" fillId="37" borderId="21" xfId="47" applyNumberFormat="1" applyFont="1" applyFill="1" applyBorder="1" applyAlignment="1" applyProtection="1">
      <alignment horizontal="right"/>
      <protection locked="0"/>
    </xf>
    <xf numFmtId="172" fontId="5" fillId="34" borderId="21" xfId="0" applyNumberFormat="1" applyFont="1" applyFill="1" applyBorder="1" applyAlignment="1" applyProtection="1">
      <alignment horizontal="right"/>
      <protection hidden="1"/>
    </xf>
    <xf numFmtId="175" fontId="5" fillId="34" borderId="21" xfId="47" applyNumberFormat="1" applyFont="1" applyFill="1" applyBorder="1" applyAlignment="1" applyProtection="1">
      <alignment horizontal="right"/>
      <protection hidden="1"/>
    </xf>
    <xf numFmtId="177" fontId="5" fillId="37" borderId="21" xfId="0" applyNumberFormat="1" applyFont="1" applyFill="1" applyBorder="1" applyAlignment="1" applyProtection="1">
      <alignment horizontal="right"/>
      <protection locked="0"/>
    </xf>
    <xf numFmtId="175" fontId="5" fillId="0" borderId="21" xfId="0" applyNumberFormat="1" applyFont="1" applyFill="1" applyBorder="1" applyAlignment="1" applyProtection="1">
      <alignment horizontal="right"/>
      <protection hidden="1"/>
    </xf>
    <xf numFmtId="172" fontId="5" fillId="37" borderId="21" xfId="0" applyNumberFormat="1" applyFont="1" applyFill="1" applyBorder="1" applyAlignment="1" applyProtection="1">
      <alignment horizontal="right"/>
      <protection locked="0"/>
    </xf>
    <xf numFmtId="175" fontId="5" fillId="37" borderId="21" xfId="0" applyNumberFormat="1" applyFont="1" applyFill="1" applyBorder="1" applyAlignment="1" applyProtection="1">
      <alignment horizontal="right"/>
      <protection locked="0"/>
    </xf>
    <xf numFmtId="164" fontId="5" fillId="0" borderId="21" xfId="0" applyNumberFormat="1" applyFont="1" applyBorder="1" applyAlignment="1" applyProtection="1">
      <alignment horizontal="center"/>
      <protection/>
    </xf>
    <xf numFmtId="179" fontId="5" fillId="0" borderId="21" xfId="0" applyNumberFormat="1" applyFont="1" applyBorder="1" applyAlignment="1" applyProtection="1">
      <alignment horizontal="right"/>
      <protection hidden="1"/>
    </xf>
    <xf numFmtId="175" fontId="4" fillId="0" borderId="63" xfId="0" applyNumberFormat="1" applyFont="1" applyBorder="1" applyAlignment="1" applyProtection="1">
      <alignment horizontal="right" vertical="center"/>
      <protection hidden="1"/>
    </xf>
    <xf numFmtId="164" fontId="12" fillId="33" borderId="64" xfId="0" applyNumberFormat="1" applyFont="1" applyFill="1" applyBorder="1" applyAlignment="1" applyProtection="1">
      <alignment horizontal="center"/>
      <protection hidden="1"/>
    </xf>
    <xf numFmtId="164" fontId="14" fillId="0" borderId="65" xfId="0" applyNumberFormat="1" applyFont="1" applyBorder="1" applyAlignment="1" applyProtection="1">
      <alignment horizontal="center"/>
      <protection hidden="1"/>
    </xf>
    <xf numFmtId="164" fontId="14" fillId="0" borderId="66" xfId="0" applyNumberFormat="1" applyFont="1" applyBorder="1" applyAlignment="1" applyProtection="1">
      <alignment horizontal="center"/>
      <protection hidden="1"/>
    </xf>
    <xf numFmtId="164" fontId="5" fillId="34" borderId="21" xfId="0" applyNumberFormat="1" applyFont="1" applyFill="1" applyBorder="1" applyAlignment="1" applyProtection="1">
      <alignment horizontal="center"/>
      <protection hidden="1"/>
    </xf>
    <xf numFmtId="164" fontId="5" fillId="34" borderId="59" xfId="0" applyNumberFormat="1" applyFont="1" applyFill="1" applyBorder="1" applyAlignment="1" applyProtection="1">
      <alignment horizontal="center"/>
      <protection hidden="1"/>
    </xf>
    <xf numFmtId="164" fontId="5" fillId="34" borderId="67" xfId="0" applyNumberFormat="1" applyFont="1" applyFill="1" applyBorder="1" applyAlignment="1" applyProtection="1">
      <alignment horizontal="center"/>
      <protection hidden="1"/>
    </xf>
    <xf numFmtId="10" fontId="0" fillId="0" borderId="59" xfId="51" applyNumberFormat="1" applyFill="1" applyBorder="1" applyAlignment="1" applyProtection="1">
      <alignment horizontal="center"/>
      <protection hidden="1"/>
    </xf>
    <xf numFmtId="175" fontId="5" fillId="0" borderId="67" xfId="0" applyNumberFormat="1" applyFont="1" applyBorder="1" applyAlignment="1" applyProtection="1">
      <alignment horizontal="center"/>
      <protection hidden="1"/>
    </xf>
    <xf numFmtId="174" fontId="5" fillId="0" borderId="59" xfId="0" applyNumberFormat="1" applyFont="1" applyBorder="1" applyAlignment="1" applyProtection="1">
      <alignment horizontal="center"/>
      <protection hidden="1"/>
    </xf>
    <xf numFmtId="175" fontId="5" fillId="0" borderId="21" xfId="0" applyNumberFormat="1" applyFont="1" applyBorder="1" applyAlignment="1" applyProtection="1">
      <alignment horizontal="center"/>
      <protection hidden="1"/>
    </xf>
    <xf numFmtId="174" fontId="5" fillId="0" borderId="21" xfId="0" applyNumberFormat="1" applyFont="1" applyBorder="1" applyAlignment="1" applyProtection="1">
      <alignment horizontal="center"/>
      <protection hidden="1"/>
    </xf>
    <xf numFmtId="175" fontId="5" fillId="0" borderId="68" xfId="0" applyNumberFormat="1" applyFont="1" applyBorder="1" applyAlignment="1" applyProtection="1">
      <alignment horizontal="center"/>
      <protection hidden="1"/>
    </xf>
    <xf numFmtId="174" fontId="5" fillId="0" borderId="69" xfId="0" applyNumberFormat="1" applyFont="1" applyBorder="1" applyAlignment="1" applyProtection="1">
      <alignment horizontal="center"/>
      <protection hidden="1"/>
    </xf>
    <xf numFmtId="174" fontId="4" fillId="0" borderId="70" xfId="0" applyNumberFormat="1" applyFont="1" applyBorder="1" applyAlignment="1" applyProtection="1">
      <alignment horizontal="left" vertical="center"/>
      <protection hidden="1"/>
    </xf>
    <xf numFmtId="174" fontId="4" fillId="0" borderId="21" xfId="0" applyNumberFormat="1" applyFont="1" applyBorder="1" applyAlignment="1" applyProtection="1">
      <alignment horizontal="center" vertical="center"/>
      <protection hidden="1"/>
    </xf>
    <xf numFmtId="164" fontId="0" fillId="0" borderId="71" xfId="0" applyNumberFormat="1" applyFont="1" applyBorder="1" applyAlignment="1" applyProtection="1">
      <alignment horizontal="center"/>
      <protection hidden="1"/>
    </xf>
    <xf numFmtId="174" fontId="4" fillId="0" borderId="72" xfId="0" applyNumberFormat="1" applyFont="1" applyBorder="1" applyAlignment="1" applyProtection="1">
      <alignment horizontal="center" vertical="center"/>
      <protection hidden="1"/>
    </xf>
    <xf numFmtId="174" fontId="4" fillId="34" borderId="73" xfId="0" applyNumberFormat="1" applyFont="1" applyFill="1" applyBorder="1" applyAlignment="1" applyProtection="1">
      <alignment horizontal="left" vertical="center"/>
      <protection hidden="1"/>
    </xf>
    <xf numFmtId="174" fontId="4" fillId="39" borderId="74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164" fontId="12" fillId="33" borderId="42" xfId="0" applyNumberFormat="1" applyFont="1" applyFill="1" applyBorder="1" applyAlignment="1" applyProtection="1">
      <alignment horizontal="center"/>
      <protection hidden="1"/>
    </xf>
    <xf numFmtId="179" fontId="5" fillId="37" borderId="21" xfId="0" applyNumberFormat="1" applyFont="1" applyFill="1" applyBorder="1" applyAlignment="1" applyProtection="1">
      <alignment/>
      <protection locked="0"/>
    </xf>
    <xf numFmtId="180" fontId="5" fillId="34" borderId="21" xfId="0" applyNumberFormat="1" applyFont="1" applyFill="1" applyBorder="1" applyAlignment="1" applyProtection="1">
      <alignment horizontal="center"/>
      <protection hidden="1"/>
    </xf>
    <xf numFmtId="175" fontId="5" fillId="0" borderId="59" xfId="0" applyNumberFormat="1" applyFont="1" applyBorder="1" applyAlignment="1" applyProtection="1">
      <alignment horizontal="right"/>
      <protection hidden="1"/>
    </xf>
    <xf numFmtId="179" fontId="5" fillId="39" borderId="21" xfId="0" applyNumberFormat="1" applyFont="1" applyFill="1" applyBorder="1" applyAlignment="1" applyProtection="1">
      <alignment horizontal="center"/>
      <protection hidden="1"/>
    </xf>
    <xf numFmtId="181" fontId="5" fillId="37" borderId="21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Alignment="1" applyProtection="1">
      <alignment horizontal="left"/>
      <protection hidden="1"/>
    </xf>
    <xf numFmtId="182" fontId="5" fillId="34" borderId="21" xfId="0" applyNumberFormat="1" applyFont="1" applyFill="1" applyBorder="1" applyAlignment="1" applyProtection="1">
      <alignment horizontal="center"/>
      <protection hidden="1"/>
    </xf>
    <xf numFmtId="164" fontId="5" fillId="40" borderId="21" xfId="0" applyNumberFormat="1" applyFont="1" applyFill="1" applyBorder="1" applyAlignment="1" applyProtection="1">
      <alignment horizontal="center"/>
      <protection locked="0"/>
    </xf>
    <xf numFmtId="164" fontId="0" fillId="0" borderId="38" xfId="0" applyNumberFormat="1" applyBorder="1" applyAlignment="1" applyProtection="1">
      <alignment horizontal="center"/>
      <protection/>
    </xf>
    <xf numFmtId="164" fontId="0" fillId="0" borderId="28" xfId="0" applyNumberFormat="1" applyBorder="1" applyAlignment="1" applyProtection="1">
      <alignment horizontal="center"/>
      <protection/>
    </xf>
    <xf numFmtId="175" fontId="5" fillId="40" borderId="75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center"/>
      <protection/>
    </xf>
    <xf numFmtId="174" fontId="4" fillId="0" borderId="76" xfId="0" applyNumberFormat="1" applyFont="1" applyBorder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horizontal="left"/>
      <protection/>
    </xf>
    <xf numFmtId="174" fontId="16" fillId="41" borderId="76" xfId="47" applyNumberFormat="1" applyFont="1" applyFill="1" applyBorder="1" applyAlignment="1" applyProtection="1">
      <alignment vertical="center"/>
      <protection hidden="1"/>
    </xf>
    <xf numFmtId="174" fontId="5" fillId="0" borderId="0" xfId="0" applyNumberFormat="1" applyFont="1" applyAlignment="1" applyProtection="1">
      <alignment horizontal="center"/>
      <protection/>
    </xf>
    <xf numFmtId="174" fontId="5" fillId="0" borderId="74" xfId="0" applyNumberFormat="1" applyFont="1" applyBorder="1" applyAlignment="1" applyProtection="1">
      <alignment/>
      <protection hidden="1"/>
    </xf>
    <xf numFmtId="164" fontId="4" fillId="0" borderId="21" xfId="0" applyNumberFormat="1" applyFont="1" applyBorder="1" applyAlignment="1" applyProtection="1">
      <alignment horizontal="center" vertical="center"/>
      <protection/>
    </xf>
    <xf numFmtId="10" fontId="5" fillId="40" borderId="74" xfId="0" applyNumberFormat="1" applyFont="1" applyFill="1" applyBorder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 hidden="1"/>
    </xf>
    <xf numFmtId="184" fontId="5" fillId="42" borderId="21" xfId="0" applyNumberFormat="1" applyFont="1" applyFill="1" applyBorder="1" applyAlignment="1" applyProtection="1">
      <alignment horizontal="center"/>
      <protection locked="0"/>
    </xf>
    <xf numFmtId="14" fontId="5" fillId="0" borderId="64" xfId="0" applyNumberFormat="1" applyFont="1" applyBorder="1" applyAlignment="1" applyProtection="1">
      <alignment horizontal="center"/>
      <protection locked="0"/>
    </xf>
    <xf numFmtId="174" fontId="17" fillId="39" borderId="21" xfId="0" applyNumberFormat="1" applyFont="1" applyFill="1" applyBorder="1" applyAlignment="1" applyProtection="1">
      <alignment/>
      <protection hidden="1"/>
    </xf>
    <xf numFmtId="164" fontId="6" fillId="0" borderId="0" xfId="0" applyNumberFormat="1" applyFont="1" applyAlignment="1" applyProtection="1">
      <alignment horizontal="left" vertical="center"/>
      <protection/>
    </xf>
    <xf numFmtId="183" fontId="10" fillId="43" borderId="59" xfId="0" applyNumberFormat="1" applyFont="1" applyFill="1" applyBorder="1" applyAlignment="1" applyProtection="1">
      <alignment vertical="center"/>
      <protection hidden="1"/>
    </xf>
    <xf numFmtId="174" fontId="5" fillId="0" borderId="37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72" fontId="10" fillId="43" borderId="59" xfId="0" applyNumberFormat="1" applyFont="1" applyFill="1" applyBorder="1" applyAlignment="1" applyProtection="1">
      <alignment vertical="center"/>
      <protection hidden="1"/>
    </xf>
    <xf numFmtId="180" fontId="5" fillId="0" borderId="21" xfId="0" applyNumberFormat="1" applyFont="1" applyFill="1" applyBorder="1" applyAlignment="1" applyProtection="1">
      <alignment horizontal="center"/>
      <protection hidden="1"/>
    </xf>
    <xf numFmtId="164" fontId="5" fillId="0" borderId="21" xfId="0" applyNumberFormat="1" applyFont="1" applyBorder="1" applyAlignment="1" applyProtection="1">
      <alignment horizontal="center"/>
      <protection locked="0"/>
    </xf>
    <xf numFmtId="180" fontId="5" fillId="42" borderId="21" xfId="0" applyNumberFormat="1" applyFont="1" applyFill="1" applyBorder="1" applyAlignment="1" applyProtection="1">
      <alignment horizontal="center"/>
      <protection locked="0"/>
    </xf>
    <xf numFmtId="164" fontId="5" fillId="0" borderId="21" xfId="0" applyNumberFormat="1" applyFont="1" applyBorder="1" applyAlignment="1" applyProtection="1">
      <alignment horizontal="center"/>
      <protection hidden="1"/>
    </xf>
    <xf numFmtId="164" fontId="5" fillId="0" borderId="21" xfId="0" applyNumberFormat="1" applyFont="1" applyBorder="1" applyAlignment="1" applyProtection="1">
      <alignment horizontal="center" wrapText="1"/>
      <protection hidden="1"/>
    </xf>
    <xf numFmtId="164" fontId="5" fillId="0" borderId="64" xfId="0" applyNumberFormat="1" applyFont="1" applyBorder="1" applyAlignment="1" applyProtection="1">
      <alignment horizontal="center"/>
      <protection locked="0"/>
    </xf>
    <xf numFmtId="164" fontId="21" fillId="0" borderId="47" xfId="0" applyNumberFormat="1" applyFont="1" applyBorder="1" applyAlignment="1" applyProtection="1">
      <alignment horizontal="center"/>
      <protection/>
    </xf>
    <xf numFmtId="164" fontId="20" fillId="0" borderId="0" xfId="0" applyNumberFormat="1" applyFont="1" applyFill="1" applyAlignment="1" applyProtection="1">
      <alignment vertical="center"/>
      <protection hidden="1"/>
    </xf>
    <xf numFmtId="164" fontId="10" fillId="36" borderId="42" xfId="0" applyNumberFormat="1" applyFont="1" applyFill="1" applyBorder="1" applyAlignment="1" applyProtection="1">
      <alignment horizontal="center" vertical="center"/>
      <protection hidden="1"/>
    </xf>
    <xf numFmtId="168" fontId="0" fillId="44" borderId="21" xfId="0" applyNumberFormat="1" applyFill="1" applyBorder="1" applyAlignment="1" applyProtection="1">
      <alignment horizontal="center"/>
      <protection locked="0"/>
    </xf>
    <xf numFmtId="164" fontId="0" fillId="44" borderId="21" xfId="0" applyNumberFormat="1" applyFont="1" applyFill="1" applyBorder="1" applyAlignment="1" applyProtection="1">
      <alignment horizontal="center"/>
      <protection locked="0"/>
    </xf>
    <xf numFmtId="164" fontId="3" fillId="36" borderId="77" xfId="0" applyNumberFormat="1" applyFont="1" applyFill="1" applyBorder="1" applyAlignment="1" applyProtection="1">
      <alignment horizontal="center" vertical="center"/>
      <protection hidden="1"/>
    </xf>
    <xf numFmtId="164" fontId="10" fillId="0" borderId="43" xfId="0" applyNumberFormat="1" applyFont="1" applyBorder="1" applyAlignment="1" applyProtection="1">
      <alignment horizontal="center"/>
      <protection hidden="1"/>
    </xf>
    <xf numFmtId="164" fontId="10" fillId="0" borderId="55" xfId="0" applyNumberFormat="1" applyFont="1" applyBorder="1" applyAlignment="1" applyProtection="1">
      <alignment horizontal="center"/>
      <protection hidden="1"/>
    </xf>
    <xf numFmtId="164" fontId="10" fillId="0" borderId="19" xfId="0" applyNumberFormat="1" applyFont="1" applyBorder="1" applyAlignment="1" applyProtection="1">
      <alignment horizontal="center"/>
      <protection hidden="1"/>
    </xf>
    <xf numFmtId="164" fontId="10" fillId="0" borderId="43" xfId="0" applyNumberFormat="1" applyFont="1" applyBorder="1" applyAlignment="1" applyProtection="1">
      <alignment horizontal="center" vertical="center" wrapText="1"/>
      <protection hidden="1"/>
    </xf>
    <xf numFmtId="164" fontId="10" fillId="0" borderId="19" xfId="0" applyNumberFormat="1" applyFont="1" applyBorder="1" applyAlignment="1" applyProtection="1">
      <alignment horizontal="center" vertical="center" wrapText="1"/>
      <protection hidden="1"/>
    </xf>
    <xf numFmtId="164" fontId="23" fillId="0" borderId="42" xfId="0" applyNumberFormat="1" applyFont="1" applyBorder="1" applyAlignment="1" applyProtection="1">
      <alignment horizontal="center" vertical="center" wrapText="1"/>
      <protection hidden="1"/>
    </xf>
    <xf numFmtId="164" fontId="10" fillId="0" borderId="21" xfId="0" applyNumberFormat="1" applyFont="1" applyBorder="1" applyAlignment="1" applyProtection="1">
      <alignment horizontal="center"/>
      <protection hidden="1"/>
    </xf>
    <xf numFmtId="164" fontId="10" fillId="0" borderId="26" xfId="0" applyNumberFormat="1" applyFont="1" applyBorder="1" applyAlignment="1" applyProtection="1">
      <alignment horizontal="center"/>
      <protection hidden="1"/>
    </xf>
    <xf numFmtId="164" fontId="10" fillId="0" borderId="29" xfId="0" applyNumberFormat="1" applyFont="1" applyBorder="1" applyAlignment="1" applyProtection="1">
      <alignment horizontal="center"/>
      <protection hidden="1"/>
    </xf>
    <xf numFmtId="164" fontId="0" fillId="0" borderId="21" xfId="0" applyNumberFormat="1" applyBorder="1" applyAlignment="1" applyProtection="1">
      <alignment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8CCE4"/>
      <rgbColor rgb="00808080"/>
      <rgbColor rgb="008DB4E2"/>
      <rgbColor rgb="00FF3333"/>
      <rgbColor rgb="00EEEEEE"/>
      <rgbColor rgb="00DCE6F1"/>
      <rgbColor rgb="00660066"/>
      <rgbColor rgb="00FF8080"/>
      <rgbColor rgb="000066CC"/>
      <rgbColor rgb="00C5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4"/>
      <rgbColor rgb="0092CDDC"/>
      <rgbColor rgb="00F8CBA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zoomScalePageLayoutView="0" workbookViewId="0" topLeftCell="A9">
      <selection activeCell="P33" sqref="P33:Q33"/>
    </sheetView>
  </sheetViews>
  <sheetFormatPr defaultColWidth="9.7109375" defaultRowHeight="12.75"/>
  <cols>
    <col min="1" max="1" width="8.421875" style="1" customWidth="1"/>
    <col min="2" max="2" width="7.421875" style="1" customWidth="1"/>
    <col min="3" max="3" width="7.28125" style="1" customWidth="1"/>
    <col min="4" max="13" width="7.140625" style="1" customWidth="1"/>
    <col min="14" max="14" width="8.140625" style="1" customWidth="1"/>
    <col min="15" max="17" width="7.140625" style="1" customWidth="1"/>
    <col min="18" max="16384" width="9.7109375" style="1" customWidth="1"/>
  </cols>
  <sheetData>
    <row r="1" spans="1:17" ht="14.2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23.25" customHeight="1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7" ht="15">
      <c r="A3" s="2" t="s">
        <v>2</v>
      </c>
      <c r="B3" s="3"/>
      <c r="C3" s="162" t="s">
        <v>3</v>
      </c>
      <c r="D3" s="162"/>
      <c r="E3" s="162"/>
      <c r="F3" s="162"/>
      <c r="G3" s="162"/>
      <c r="H3" s="3"/>
      <c r="I3" s="3"/>
      <c r="J3" s="4" t="s">
        <v>4</v>
      </c>
      <c r="K3" s="3"/>
      <c r="L3" s="163">
        <f>planning_du_mois!I4</f>
        <v>45047</v>
      </c>
      <c r="M3" s="163"/>
      <c r="N3" s="163"/>
      <c r="O3" s="163"/>
      <c r="P3" s="163"/>
      <c r="Q3" s="5"/>
    </row>
    <row r="4" spans="1:17" ht="15" customHeight="1">
      <c r="A4" s="164" t="s">
        <v>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 ht="15">
      <c r="A5" s="165" t="s">
        <v>6</v>
      </c>
      <c r="B5" s="165"/>
      <c r="C5" s="165"/>
      <c r="D5" s="165"/>
      <c r="E5" s="165"/>
      <c r="F5" s="165"/>
      <c r="G5" s="165"/>
      <c r="H5" s="165"/>
      <c r="I5" s="166" t="s">
        <v>7</v>
      </c>
      <c r="J5" s="166"/>
      <c r="K5" s="166"/>
      <c r="L5" s="166"/>
      <c r="M5" s="166"/>
      <c r="N5" s="166"/>
      <c r="O5" s="166"/>
      <c r="P5" s="166"/>
      <c r="Q5" s="166"/>
    </row>
    <row r="6" spans="1:19" ht="15" customHeight="1">
      <c r="A6" s="167" t="s">
        <v>8</v>
      </c>
      <c r="B6" s="167"/>
      <c r="C6" s="168" t="s">
        <v>130</v>
      </c>
      <c r="D6" s="168"/>
      <c r="E6" s="168"/>
      <c r="F6" s="168"/>
      <c r="G6" s="168"/>
      <c r="H6" s="6"/>
      <c r="I6" s="7" t="s">
        <v>8</v>
      </c>
      <c r="J6" s="8"/>
      <c r="K6" s="8"/>
      <c r="L6" s="168" t="s">
        <v>9</v>
      </c>
      <c r="M6" s="168"/>
      <c r="N6" s="168"/>
      <c r="O6" s="168"/>
      <c r="P6" s="168"/>
      <c r="Q6" s="9"/>
      <c r="S6" s="10"/>
    </row>
    <row r="7" spans="1:17" ht="12.75">
      <c r="A7" s="11" t="s">
        <v>10</v>
      </c>
      <c r="B7" s="12"/>
      <c r="C7" s="168" t="s">
        <v>129</v>
      </c>
      <c r="D7" s="168"/>
      <c r="E7" s="168"/>
      <c r="F7" s="168"/>
      <c r="G7" s="168"/>
      <c r="H7" s="13"/>
      <c r="I7" s="7" t="s">
        <v>10</v>
      </c>
      <c r="J7" s="8"/>
      <c r="K7" s="8"/>
      <c r="L7" s="168" t="s">
        <v>11</v>
      </c>
      <c r="M7" s="168"/>
      <c r="N7" s="168"/>
      <c r="O7" s="168"/>
      <c r="P7" s="168"/>
      <c r="Q7" s="9"/>
    </row>
    <row r="8" spans="1:17" ht="12.75">
      <c r="A8" s="14"/>
      <c r="B8" s="12"/>
      <c r="C8" s="168"/>
      <c r="D8" s="168"/>
      <c r="E8" s="168"/>
      <c r="F8" s="168"/>
      <c r="G8" s="168"/>
      <c r="H8" s="13"/>
      <c r="I8" s="12"/>
      <c r="J8" s="8"/>
      <c r="K8" s="8"/>
      <c r="L8" s="168" t="s">
        <v>12</v>
      </c>
      <c r="M8" s="168"/>
      <c r="N8" s="168"/>
      <c r="O8" s="168"/>
      <c r="P8" s="168"/>
      <c r="Q8" s="9"/>
    </row>
    <row r="9" spans="1:19" ht="12.75">
      <c r="A9" s="11" t="s">
        <v>13</v>
      </c>
      <c r="B9" s="12"/>
      <c r="C9" s="168"/>
      <c r="D9" s="168"/>
      <c r="E9" s="168"/>
      <c r="F9" s="168"/>
      <c r="G9" s="168"/>
      <c r="H9" s="13"/>
      <c r="I9" s="12"/>
      <c r="J9" s="8"/>
      <c r="K9" s="8"/>
      <c r="L9" s="168"/>
      <c r="M9" s="168"/>
      <c r="N9" s="168"/>
      <c r="O9" s="168"/>
      <c r="P9" s="168"/>
      <c r="Q9" s="9"/>
      <c r="S9" s="15"/>
    </row>
    <row r="10" spans="1:17" ht="12.75">
      <c r="A10" s="11" t="s">
        <v>14</v>
      </c>
      <c r="B10" s="16"/>
      <c r="C10" s="169" t="s">
        <v>131</v>
      </c>
      <c r="D10" s="169"/>
      <c r="E10" s="169"/>
      <c r="F10" s="169"/>
      <c r="G10" s="169"/>
      <c r="H10" s="13"/>
      <c r="I10" s="17" t="s">
        <v>15</v>
      </c>
      <c r="J10" s="8"/>
      <c r="K10" s="8"/>
      <c r="L10" s="169">
        <v>215852</v>
      </c>
      <c r="M10" s="169"/>
      <c r="N10" s="169"/>
      <c r="O10" s="169"/>
      <c r="P10" s="169"/>
      <c r="Q10" s="9"/>
    </row>
    <row r="11" spans="1:17" ht="12.75">
      <c r="A11" s="11" t="s">
        <v>10</v>
      </c>
      <c r="B11" s="16"/>
      <c r="C11" s="168" t="s">
        <v>16</v>
      </c>
      <c r="D11" s="168"/>
      <c r="E11" s="168"/>
      <c r="F11" s="168"/>
      <c r="G11" s="168"/>
      <c r="H11" s="13"/>
      <c r="I11" s="7" t="s">
        <v>17</v>
      </c>
      <c r="J11" s="8"/>
      <c r="K11" s="8"/>
      <c r="L11" s="168" t="s">
        <v>18</v>
      </c>
      <c r="M11" s="168"/>
      <c r="N11" s="168"/>
      <c r="O11" s="168"/>
      <c r="P11" s="168"/>
      <c r="Q11" s="9"/>
    </row>
    <row r="12" spans="1:17" ht="14.25">
      <c r="A12" s="11" t="s">
        <v>19</v>
      </c>
      <c r="B12" s="8"/>
      <c r="C12" s="170">
        <v>44440</v>
      </c>
      <c r="D12" s="170"/>
      <c r="E12" s="170"/>
      <c r="F12" s="170"/>
      <c r="G12" s="170"/>
      <c r="H12" s="6"/>
      <c r="I12" s="7" t="s">
        <v>20</v>
      </c>
      <c r="J12" s="8"/>
      <c r="K12" s="8"/>
      <c r="L12" s="171" t="s">
        <v>21</v>
      </c>
      <c r="M12" s="171"/>
      <c r="N12" s="171"/>
      <c r="O12" s="171"/>
      <c r="P12" s="171"/>
      <c r="Q12" s="18"/>
    </row>
    <row r="13" spans="1:17" ht="7.5" customHeight="1">
      <c r="A13" s="19"/>
      <c r="B13" s="12"/>
      <c r="C13" s="20"/>
      <c r="D13" s="20"/>
      <c r="E13" s="12"/>
      <c r="F13" s="12"/>
      <c r="G13" s="12"/>
      <c r="H13" s="12"/>
      <c r="I13" s="3"/>
      <c r="J13" s="21"/>
      <c r="K13" s="20"/>
      <c r="L13" s="12"/>
      <c r="M13" s="22"/>
      <c r="N13" s="12"/>
      <c r="O13" s="12"/>
      <c r="P13" s="12"/>
      <c r="Q13" s="23"/>
    </row>
    <row r="14" spans="1:18" ht="7.5" customHeight="1">
      <c r="A14" s="24"/>
      <c r="B14" s="25"/>
      <c r="C14" s="3"/>
      <c r="D14" s="3"/>
      <c r="E14" s="25"/>
      <c r="F14" s="26"/>
      <c r="G14" s="26"/>
      <c r="H14" s="25"/>
      <c r="I14" s="25"/>
      <c r="J14" s="25"/>
      <c r="K14" s="3"/>
      <c r="L14" s="25"/>
      <c r="M14" s="3"/>
      <c r="N14" s="25"/>
      <c r="O14" s="25"/>
      <c r="P14" s="25"/>
      <c r="Q14" s="27"/>
      <c r="R14" s="28"/>
    </row>
    <row r="15" spans="1:18" ht="14.25">
      <c r="A15" s="29" t="s">
        <v>22</v>
      </c>
      <c r="B15" s="30">
        <v>1</v>
      </c>
      <c r="C15" s="30">
        <v>2</v>
      </c>
      <c r="D15" s="30">
        <v>3</v>
      </c>
      <c r="E15" s="31">
        <v>4</v>
      </c>
      <c r="F15" s="30">
        <v>5</v>
      </c>
      <c r="G15" s="30">
        <v>6</v>
      </c>
      <c r="H15" s="32">
        <v>7</v>
      </c>
      <c r="I15" s="30">
        <v>8</v>
      </c>
      <c r="J15" s="30">
        <v>9</v>
      </c>
      <c r="K15" s="30">
        <v>10</v>
      </c>
      <c r="L15" s="30">
        <v>11</v>
      </c>
      <c r="M15" s="30">
        <v>12</v>
      </c>
      <c r="N15" s="30">
        <v>13</v>
      </c>
      <c r="O15" s="30">
        <v>14</v>
      </c>
      <c r="P15" s="30">
        <v>15</v>
      </c>
      <c r="Q15" s="33"/>
      <c r="R15" s="28"/>
    </row>
    <row r="16" spans="1:18" ht="14.25">
      <c r="A16" s="29" t="s">
        <v>23</v>
      </c>
      <c r="B16" s="34">
        <f>IF(planning_du_mois!J12=0,"",planning_du_mois!J12)</f>
        <v>11</v>
      </c>
      <c r="C16" s="34">
        <f>IF(planning_du_mois!J13=0,"",planning_du_mois!J13)</f>
        <v>11</v>
      </c>
      <c r="D16" s="34">
        <f>IF(planning_du_mois!J14=0,"",planning_du_mois!J14)</f>
        <v>11</v>
      </c>
      <c r="E16" s="34">
        <f>IF(planning_du_mois!J15=0,"",planning_du_mois!J15)</f>
        <v>11</v>
      </c>
      <c r="F16" s="34">
        <f>IF(planning_du_mois!J16=0,"",planning_du_mois!J16)</f>
        <v>9.000000000000002</v>
      </c>
      <c r="G16" s="34">
        <f>IF(planning_du_mois!J17=0,"",planning_du_mois!J17)</f>
        <v>9.000000000000002</v>
      </c>
      <c r="H16" s="34">
        <f>IF(planning_du_mois!J18=0,"",planning_du_mois!J18)</f>
        <v>9.000000000000002</v>
      </c>
      <c r="I16" s="34">
        <f>IF(planning_du_mois!J19=0,"",planning_du_mois!J19)</f>
      </c>
      <c r="J16" s="34">
        <f>IF(planning_du_mois!J20=0,"",planning_du_mois!J20)</f>
      </c>
      <c r="K16" s="34">
        <f>IF(planning_du_mois!J21=0,"",planning_du_mois!J21)</f>
      </c>
      <c r="L16" s="34">
        <f>IF(planning_du_mois!J22=0,"",planning_du_mois!J22)</f>
        <v>9.000000000000002</v>
      </c>
      <c r="M16" s="34">
        <f>IF(planning_du_mois!J23=0,"",planning_du_mois!J23)</f>
      </c>
      <c r="N16" s="34">
        <f>IF(planning_du_mois!J24=0,"",planning_du_mois!J24)</f>
        <v>9.000000000000002</v>
      </c>
      <c r="O16" s="34">
        <f>IF(planning_du_mois!J25=0,"",planning_du_mois!J25)</f>
        <v>9.000000000000002</v>
      </c>
      <c r="P16" s="34">
        <f>IF(planning_du_mois!J26=0,"",planning_du_mois!J26)</f>
      </c>
      <c r="Q16" s="35"/>
      <c r="R16" s="28"/>
    </row>
    <row r="17" spans="1:18" ht="14.25">
      <c r="A17" s="29" t="s">
        <v>24</v>
      </c>
      <c r="B17" s="34" t="str">
        <f>IF(planning_du_mois!I12="","",planning_du_mois!I12)</f>
        <v>ferie</v>
      </c>
      <c r="C17" s="34">
        <f>IF(planning_du_mois!I13="","",planning_du_mois!I13)</f>
      </c>
      <c r="D17" s="34">
        <f>IF(planning_du_mois!I14="","",planning_du_mois!I14)</f>
      </c>
      <c r="E17" s="34">
        <f>IF(planning_du_mois!I15="","",planning_du_mois!I15)</f>
      </c>
      <c r="F17" s="34">
        <f>IF(planning_du_mois!I16="","",planning_du_mois!I16)</f>
      </c>
      <c r="G17" s="34">
        <f>IF(planning_du_mois!I17="","",planning_du_mois!I17)</f>
      </c>
      <c r="H17" s="34">
        <f>IF(planning_du_mois!I18="","",planning_du_mois!I18)</f>
      </c>
      <c r="I17" s="34">
        <f>IF(planning_du_mois!I19="","",planning_du_mois!I19)</f>
      </c>
      <c r="J17" s="34">
        <f>IF(planning_du_mois!I20="","",planning_du_mois!I20)</f>
      </c>
      <c r="K17" s="34">
        <f>IF(planning_du_mois!I21="","",planning_du_mois!I21)</f>
      </c>
      <c r="L17" s="34">
        <f>IF(planning_du_mois!I22="","",planning_du_mois!I22)</f>
      </c>
      <c r="M17" s="34">
        <f>IF(planning_du_mois!I23="","",planning_du_mois!I23)</f>
      </c>
      <c r="N17" s="34">
        <f>IF(planning_du_mois!I24="","",planning_du_mois!I24)</f>
      </c>
      <c r="O17" s="34">
        <f>IF(planning_du_mois!I25="","",planning_du_mois!I25)</f>
      </c>
      <c r="P17" s="34">
        <f>IF(planning_du_mois!I26="","",planning_du_mois!I26)</f>
      </c>
      <c r="Q17" s="35"/>
      <c r="R17" s="28"/>
    </row>
    <row r="18" spans="1:25" ht="14.25">
      <c r="A18" s="29" t="s">
        <v>22</v>
      </c>
      <c r="B18" s="36">
        <v>16</v>
      </c>
      <c r="C18" s="36">
        <v>17</v>
      </c>
      <c r="D18" s="36">
        <v>18</v>
      </c>
      <c r="E18" s="37">
        <v>19</v>
      </c>
      <c r="F18" s="30">
        <v>20</v>
      </c>
      <c r="G18" s="30">
        <v>21</v>
      </c>
      <c r="H18" s="38">
        <v>22</v>
      </c>
      <c r="I18" s="36">
        <v>23</v>
      </c>
      <c r="J18" s="36">
        <v>24</v>
      </c>
      <c r="K18" s="36">
        <v>25</v>
      </c>
      <c r="L18" s="36">
        <v>26</v>
      </c>
      <c r="M18" s="36">
        <v>27</v>
      </c>
      <c r="N18" s="36">
        <v>28</v>
      </c>
      <c r="O18" s="36">
        <v>29</v>
      </c>
      <c r="P18" s="36">
        <v>30</v>
      </c>
      <c r="Q18" s="39">
        <v>31</v>
      </c>
      <c r="R18" s="28"/>
      <c r="X18" s="172"/>
      <c r="Y18" s="172"/>
    </row>
    <row r="19" spans="1:17" ht="14.25">
      <c r="A19" s="40" t="s">
        <v>23</v>
      </c>
      <c r="B19" s="34">
        <f>IF(planning_du_mois!J27=0,"",planning_du_mois!J27)</f>
      </c>
      <c r="C19" s="34">
        <f>IF(planning_du_mois!J28=0,"",planning_du_mois!J28)</f>
      </c>
      <c r="D19" s="34">
        <f>IF(planning_du_mois!J29=0,"",planning_du_mois!J29)</f>
        <v>9.000000000000002</v>
      </c>
      <c r="E19" s="34">
        <f>IF(planning_du_mois!J30=0,"",planning_du_mois!J30)</f>
      </c>
      <c r="F19" s="34">
        <f>IF(planning_du_mois!J31=0,"",planning_du_mois!J31)</f>
        <v>9.000000000000002</v>
      </c>
      <c r="G19" s="34">
        <f>IF(planning_du_mois!J32=0,"",planning_du_mois!J32)</f>
        <v>9.000000000000002</v>
      </c>
      <c r="H19" s="34">
        <f>IF(planning_du_mois!J33=0,"",planning_du_mois!J33)</f>
        <v>9.000000000000002</v>
      </c>
      <c r="I19" s="34">
        <f>IF(planning_du_mois!J34=0,"",planning_du_mois!J34)</f>
        <v>9.000000000000002</v>
      </c>
      <c r="J19" s="34">
        <f>IF(planning_du_mois!J35=0,"",planning_du_mois!J35)</f>
      </c>
      <c r="K19" s="34">
        <f>IF(planning_du_mois!J36=0,"",planning_du_mois!J36)</f>
        <v>9.000000000000002</v>
      </c>
      <c r="L19" s="34">
        <f>IF(planning_du_mois!J37=0,"",planning_du_mois!J37)</f>
      </c>
      <c r="M19" s="34">
        <f>IF(planning_du_mois!J38=0,"",planning_du_mois!J38)</f>
        <v>9.000000000000002</v>
      </c>
      <c r="N19" s="34">
        <f>IF(planning_du_mois!J39=0,"",planning_du_mois!J39)</f>
        <v>9.000000000000002</v>
      </c>
      <c r="O19" s="34">
        <f>IF(planning_du_mois!J40=0,"",planning_du_mois!J40)</f>
      </c>
      <c r="P19" s="34">
        <f>IF(planning_du_mois!J41=0,"",planning_du_mois!J41)</f>
      </c>
      <c r="Q19" s="34">
        <f>IF(planning_du_mois!J42=0,"",planning_du_mois!J42)</f>
      </c>
    </row>
    <row r="20" spans="1:17" ht="14.25">
      <c r="A20" s="40" t="s">
        <v>24</v>
      </c>
      <c r="B20" s="34">
        <f>IF(planning_du_mois!I27="","",planning_du_mois!I27)</f>
      </c>
      <c r="C20" s="34">
        <f>IF(planning_du_mois!I28="","",planning_du_mois!I28)</f>
      </c>
      <c r="D20" s="34">
        <f>IF(planning_du_mois!I29="","",planning_du_mois!I29)</f>
      </c>
      <c r="E20" s="34">
        <f>IF(planning_du_mois!I30="","",planning_du_mois!I30)</f>
      </c>
      <c r="F20" s="34">
        <f>IF(planning_du_mois!I31="","",planning_du_mois!I31)</f>
      </c>
      <c r="G20" s="34">
        <f>IF(planning_du_mois!I32="","",planning_du_mois!I32)</f>
      </c>
      <c r="H20" s="34">
        <f>IF(planning_du_mois!I33="","",planning_du_mois!I33)</f>
      </c>
      <c r="I20" s="34">
        <f>IF(planning_du_mois!I34="","",planning_du_mois!I34)</f>
      </c>
      <c r="J20" s="34">
        <f>IF(planning_du_mois!I35="","",planning_du_mois!I35)</f>
      </c>
      <c r="K20" s="34">
        <f>IF(planning_du_mois!I36="","",planning_du_mois!I36)</f>
      </c>
      <c r="L20" s="34">
        <f>IF(planning_du_mois!I37="","",planning_du_mois!I37)</f>
      </c>
      <c r="M20" s="34">
        <f>IF(planning_du_mois!I38="","",planning_du_mois!I38)</f>
      </c>
      <c r="N20" s="34">
        <f>IF(planning_du_mois!I39="","",planning_du_mois!I39)</f>
      </c>
      <c r="O20" s="34">
        <f>IF(planning_du_mois!I40="","",planning_du_mois!I40)</f>
      </c>
      <c r="P20" s="34">
        <f>IF(planning_du_mois!I41="","",planning_du_mois!I41)</f>
      </c>
      <c r="Q20" s="34">
        <f>IF(planning_du_mois!I42="","",planning_du_mois!I42)</f>
      </c>
    </row>
    <row r="21" spans="1:18" ht="7.5" customHeight="1">
      <c r="A21" s="4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2"/>
      <c r="Q21" s="43"/>
      <c r="R21" s="28"/>
    </row>
    <row r="22" spans="1:18" ht="15">
      <c r="A22" s="44" t="s">
        <v>25</v>
      </c>
      <c r="B22" s="45"/>
      <c r="C22" s="45"/>
      <c r="D22" s="45"/>
      <c r="E22" s="45"/>
      <c r="F22" s="45"/>
      <c r="G22" s="45"/>
      <c r="H22" s="173">
        <f>IF((SUM(B16:Q16,B19:Q19)&gt;0.00001),(SUM(B16:Q16,B19:Q19)),"")</f>
        <v>170</v>
      </c>
      <c r="I22" s="173"/>
      <c r="J22" s="45"/>
      <c r="K22" s="46" t="s">
        <v>26</v>
      </c>
      <c r="L22" s="45"/>
      <c r="M22" s="45"/>
      <c r="N22" s="47"/>
      <c r="O22" s="8"/>
      <c r="P22" s="174">
        <v>137.75</v>
      </c>
      <c r="Q22" s="174"/>
      <c r="R22" s="28"/>
    </row>
    <row r="23" spans="1:18" ht="15">
      <c r="A23" s="175" t="s">
        <v>27</v>
      </c>
      <c r="B23" s="175"/>
      <c r="C23" s="175"/>
      <c r="D23" s="175"/>
      <c r="E23" s="175"/>
      <c r="F23" s="175"/>
      <c r="G23" s="175"/>
      <c r="H23" s="176">
        <f>planning_du_mois!P43+planning_du_mois!Q43</f>
        <v>0</v>
      </c>
      <c r="I23" s="176"/>
      <c r="J23" s="47"/>
      <c r="K23" s="46" t="s">
        <v>28</v>
      </c>
      <c r="L23" s="45"/>
      <c r="M23" s="45"/>
      <c r="N23" s="45"/>
      <c r="O23" s="3"/>
      <c r="P23" s="174">
        <v>0</v>
      </c>
      <c r="Q23" s="174"/>
      <c r="R23" s="28"/>
    </row>
    <row r="24" spans="1:27" ht="15" customHeight="1">
      <c r="A24" s="175" t="s">
        <v>29</v>
      </c>
      <c r="B24" s="175"/>
      <c r="C24" s="175"/>
      <c r="D24" s="175"/>
      <c r="E24" s="175"/>
      <c r="F24" s="175"/>
      <c r="G24" s="175"/>
      <c r="H24" s="177">
        <f>(P24*0.7801)</f>
        <v>4.06619324</v>
      </c>
      <c r="I24" s="177"/>
      <c r="J24" s="47"/>
      <c r="K24" s="46" t="s">
        <v>30</v>
      </c>
      <c r="L24" s="45"/>
      <c r="M24" s="45"/>
      <c r="N24" s="45"/>
      <c r="O24" s="48"/>
      <c r="P24" s="178">
        <v>5.2124</v>
      </c>
      <c r="Q24" s="178"/>
      <c r="R24" s="28"/>
      <c r="W24" s="45"/>
      <c r="X24" s="45"/>
      <c r="Y24" s="45"/>
      <c r="Z24" s="45"/>
      <c r="AA24" s="45"/>
    </row>
    <row r="25" spans="1:18" ht="7.5" customHeight="1">
      <c r="A25" s="49"/>
      <c r="B25" s="5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8"/>
      <c r="O25" s="8"/>
      <c r="P25" s="3"/>
      <c r="Q25" s="51"/>
      <c r="R25" s="28"/>
    </row>
    <row r="26" spans="1:23" ht="18.75" customHeight="1">
      <c r="A26" s="179" t="s">
        <v>31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80" t="s">
        <v>32</v>
      </c>
      <c r="M26" s="180"/>
      <c r="N26" s="180" t="s">
        <v>33</v>
      </c>
      <c r="O26" s="180"/>
      <c r="P26" s="181" t="s">
        <v>34</v>
      </c>
      <c r="Q26" s="181"/>
      <c r="W26" s="46"/>
    </row>
    <row r="27" spans="1:17" ht="13.5" customHeight="1">
      <c r="A27" s="41" t="s">
        <v>35</v>
      </c>
      <c r="B27" s="8"/>
      <c r="C27" s="3"/>
      <c r="D27" s="3"/>
      <c r="E27" s="3"/>
      <c r="F27" s="3"/>
      <c r="G27" s="3"/>
      <c r="H27" s="3"/>
      <c r="I27" s="3"/>
      <c r="J27" s="3"/>
      <c r="K27" s="8"/>
      <c r="L27" s="182">
        <f>P24</f>
        <v>5.2124</v>
      </c>
      <c r="M27" s="182"/>
      <c r="N27" s="183">
        <f>P22</f>
        <v>137.75</v>
      </c>
      <c r="O27" s="183"/>
      <c r="P27" s="182">
        <f>L27*N27</f>
        <v>718.0081</v>
      </c>
      <c r="Q27" s="182"/>
    </row>
    <row r="28" spans="1:24" ht="13.5" customHeight="1">
      <c r="A28" s="41" t="s">
        <v>36</v>
      </c>
      <c r="B28" s="3"/>
      <c r="C28" s="3"/>
      <c r="D28" s="3"/>
      <c r="E28" s="8"/>
      <c r="F28" s="8"/>
      <c r="G28" s="8"/>
      <c r="H28" s="8"/>
      <c r="I28" s="52"/>
      <c r="J28" s="184">
        <v>0.25</v>
      </c>
      <c r="K28" s="184"/>
      <c r="L28" s="182">
        <f>P24+(P24*J28)</f>
        <v>6.515499999999999</v>
      </c>
      <c r="M28" s="182"/>
      <c r="N28" s="185">
        <f>P23</f>
        <v>0</v>
      </c>
      <c r="O28" s="185"/>
      <c r="P28" s="182">
        <f>L28*N28</f>
        <v>0</v>
      </c>
      <c r="Q28" s="182"/>
      <c r="W28" s="186"/>
      <c r="X28" s="186"/>
    </row>
    <row r="29" spans="1:23" ht="13.5" customHeight="1">
      <c r="A29" s="41" t="s">
        <v>37</v>
      </c>
      <c r="B29" s="8"/>
      <c r="C29" s="3"/>
      <c r="D29" s="3"/>
      <c r="E29" s="3"/>
      <c r="F29" s="3"/>
      <c r="G29" s="8"/>
      <c r="H29" s="8"/>
      <c r="I29" s="8"/>
      <c r="J29" s="184">
        <v>0.1</v>
      </c>
      <c r="K29" s="184"/>
      <c r="L29" s="182">
        <f>P24+(P24*J29)</f>
        <v>5.733639999999999</v>
      </c>
      <c r="M29" s="182"/>
      <c r="N29" s="187">
        <f>planning_du_mois!P43</f>
        <v>0</v>
      </c>
      <c r="O29" s="187"/>
      <c r="P29" s="182">
        <f>L29*N29</f>
        <v>0</v>
      </c>
      <c r="Q29" s="182"/>
      <c r="V29" s="188"/>
      <c r="W29" s="188"/>
    </row>
    <row r="30" spans="1:17" ht="13.5" customHeight="1">
      <c r="A30" s="41" t="s">
        <v>38</v>
      </c>
      <c r="B30" s="8"/>
      <c r="C30" s="8"/>
      <c r="D30" s="8"/>
      <c r="E30" s="8"/>
      <c r="F30" s="8"/>
      <c r="G30" s="8"/>
      <c r="H30" s="8"/>
      <c r="I30" s="16"/>
      <c r="J30" s="189">
        <v>0.25</v>
      </c>
      <c r="K30" s="189"/>
      <c r="L30" s="190">
        <f>P24+(P24*J30)</f>
        <v>6.515499999999999</v>
      </c>
      <c r="M30" s="190"/>
      <c r="N30" s="191">
        <f>planning_du_mois!Q43</f>
        <v>0</v>
      </c>
      <c r="O30" s="191"/>
      <c r="P30" s="182">
        <f>L30*N30</f>
        <v>0</v>
      </c>
      <c r="Q30" s="182"/>
    </row>
    <row r="31" spans="1:17" ht="13.5" customHeight="1">
      <c r="A31" s="41" t="s">
        <v>39</v>
      </c>
      <c r="B31" s="8"/>
      <c r="C31" s="3"/>
      <c r="D31" s="3"/>
      <c r="E31" s="3"/>
      <c r="F31" s="3"/>
      <c r="G31" s="53"/>
      <c r="H31" s="53"/>
      <c r="I31" s="3"/>
      <c r="J31" s="3"/>
      <c r="K31" s="8"/>
      <c r="L31" s="192">
        <f>P27/(planning_du_mois!J43+planning_du_mois!H43)</f>
        <v>4.22357705882353</v>
      </c>
      <c r="M31" s="192"/>
      <c r="N31" s="193">
        <f>planning_du_mois!H43</f>
        <v>0</v>
      </c>
      <c r="O31" s="193"/>
      <c r="P31" s="182">
        <f>-(L31*N31)</f>
        <v>0</v>
      </c>
      <c r="Q31" s="182"/>
    </row>
    <row r="32" spans="1:19" ht="13.5" customHeight="1">
      <c r="A32" s="41" t="s">
        <v>40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194">
        <f>L27</f>
        <v>5.2124</v>
      </c>
      <c r="M32" s="194"/>
      <c r="N32" s="195">
        <v>5</v>
      </c>
      <c r="O32" s="195"/>
      <c r="P32" s="182">
        <f>(L32*N32)</f>
        <v>26.061999999999998</v>
      </c>
      <c r="Q32" s="182"/>
      <c r="S32" s="54"/>
    </row>
    <row r="33" spans="1:20" ht="13.5" customHeight="1">
      <c r="A33" s="41" t="s">
        <v>41</v>
      </c>
      <c r="B33" s="8"/>
      <c r="C33" s="3"/>
      <c r="D33" s="3"/>
      <c r="E33" s="3"/>
      <c r="F33" s="3"/>
      <c r="G33" s="3"/>
      <c r="H33" s="3"/>
      <c r="I33" s="3"/>
      <c r="J33" s="3"/>
      <c r="K33" s="8"/>
      <c r="L33" s="196">
        <f>P24</f>
        <v>5.2124</v>
      </c>
      <c r="M33" s="196"/>
      <c r="N33" s="197"/>
      <c r="O33" s="197"/>
      <c r="P33" s="182">
        <f>L33*N33</f>
        <v>0</v>
      </c>
      <c r="Q33" s="182"/>
      <c r="S33" s="55"/>
      <c r="T33" s="55"/>
    </row>
    <row r="34" spans="1:20" ht="13.5" customHeight="1">
      <c r="A34" s="3" t="s">
        <v>42</v>
      </c>
      <c r="B34" s="8"/>
      <c r="C34" s="3"/>
      <c r="D34" s="3"/>
      <c r="E34" s="3"/>
      <c r="F34" s="3"/>
      <c r="G34" s="3"/>
      <c r="H34" s="3"/>
      <c r="I34" s="3"/>
      <c r="J34" s="3"/>
      <c r="K34" s="8"/>
      <c r="L34" s="198"/>
      <c r="M34" s="198"/>
      <c r="N34" s="199"/>
      <c r="O34" s="199"/>
      <c r="P34" s="200">
        <f>L34</f>
        <v>0</v>
      </c>
      <c r="Q34" s="200"/>
      <c r="S34" s="55"/>
      <c r="T34" s="55"/>
    </row>
    <row r="35" spans="1:17" ht="18.75" customHeight="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8" t="s">
        <v>43</v>
      </c>
      <c r="L35" s="59"/>
      <c r="M35" s="59"/>
      <c r="N35" s="59"/>
      <c r="O35" s="60"/>
      <c r="P35" s="201">
        <f>P27+P28+P29+P30+P31+P32+P33+P34</f>
        <v>744.0701</v>
      </c>
      <c r="Q35" s="201"/>
    </row>
    <row r="36" spans="1:24" ht="15.75">
      <c r="A36" s="202" t="s">
        <v>44</v>
      </c>
      <c r="B36" s="202"/>
      <c r="C36" s="202"/>
      <c r="D36" s="202"/>
      <c r="E36" s="202"/>
      <c r="F36" s="202"/>
      <c r="G36" s="203" t="s">
        <v>45</v>
      </c>
      <c r="H36" s="203"/>
      <c r="I36" s="203"/>
      <c r="J36" s="203"/>
      <c r="K36" s="203"/>
      <c r="L36" s="204" t="s">
        <v>46</v>
      </c>
      <c r="M36" s="204"/>
      <c r="N36" s="204"/>
      <c r="O36" s="204"/>
      <c r="P36" s="204"/>
      <c r="Q36" s="204"/>
      <c r="R36" s="61"/>
      <c r="S36" s="62"/>
      <c r="T36" s="62"/>
      <c r="U36" s="62"/>
      <c r="V36" s="62"/>
      <c r="W36" s="62"/>
      <c r="X36" s="62"/>
    </row>
    <row r="37" spans="1:17" ht="14.25">
      <c r="A37" s="40"/>
      <c r="B37" s="45"/>
      <c r="C37" s="45"/>
      <c r="D37" s="45"/>
      <c r="E37" s="45"/>
      <c r="F37" s="45"/>
      <c r="G37" s="205" t="s">
        <v>32</v>
      </c>
      <c r="H37" s="205"/>
      <c r="I37" s="63" t="s">
        <v>33</v>
      </c>
      <c r="J37" s="206" t="s">
        <v>34</v>
      </c>
      <c r="K37" s="206"/>
      <c r="L37" s="207" t="s">
        <v>32</v>
      </c>
      <c r="M37" s="207"/>
      <c r="N37" s="63" t="s">
        <v>33</v>
      </c>
      <c r="O37" s="63"/>
      <c r="P37" s="206" t="s">
        <v>34</v>
      </c>
      <c r="Q37" s="206"/>
    </row>
    <row r="38" spans="1:17" ht="14.25">
      <c r="A38" s="40" t="s">
        <v>47</v>
      </c>
      <c r="B38" s="47"/>
      <c r="C38" s="45"/>
      <c r="D38" s="45"/>
      <c r="E38" s="45"/>
      <c r="F38" s="45"/>
      <c r="G38" s="64"/>
      <c r="H38" s="64"/>
      <c r="I38" s="65"/>
      <c r="J38" s="208"/>
      <c r="K38" s="208"/>
      <c r="L38" s="209">
        <f>P35</f>
        <v>744.0701</v>
      </c>
      <c r="M38" s="209"/>
      <c r="N38" s="65">
        <v>0.13</v>
      </c>
      <c r="O38" s="65"/>
      <c r="P38" s="210">
        <f aca="true" t="shared" si="0" ref="P38:P44">L38*N38</f>
        <v>96.72911300000001</v>
      </c>
      <c r="Q38" s="210"/>
    </row>
    <row r="39" spans="1:17" ht="14.25">
      <c r="A39" s="40" t="s">
        <v>48</v>
      </c>
      <c r="B39" s="47"/>
      <c r="C39" s="45"/>
      <c r="D39" s="45"/>
      <c r="E39" s="45"/>
      <c r="F39" s="45"/>
      <c r="G39" s="211">
        <f>P35</f>
        <v>744.0701</v>
      </c>
      <c r="H39" s="211"/>
      <c r="I39" s="65">
        <v>0.069</v>
      </c>
      <c r="J39" s="210">
        <f>G39*I39</f>
        <v>51.340836900000006</v>
      </c>
      <c r="K39" s="210"/>
      <c r="L39" s="209">
        <f>P35</f>
        <v>744.0701</v>
      </c>
      <c r="M39" s="209"/>
      <c r="N39" s="65">
        <v>0.0855</v>
      </c>
      <c r="O39" s="65"/>
      <c r="P39" s="210">
        <f t="shared" si="0"/>
        <v>63.61799355000001</v>
      </c>
      <c r="Q39" s="210"/>
    </row>
    <row r="40" spans="1:17" ht="14.25">
      <c r="A40" s="40" t="s">
        <v>49</v>
      </c>
      <c r="B40" s="66"/>
      <c r="C40" s="66"/>
      <c r="D40" s="66"/>
      <c r="E40" s="66"/>
      <c r="F40" s="66"/>
      <c r="G40" s="211">
        <f>P35</f>
        <v>744.0701</v>
      </c>
      <c r="H40" s="211"/>
      <c r="I40" s="65">
        <v>0.004</v>
      </c>
      <c r="J40" s="210">
        <f>G40*I40</f>
        <v>2.9762804000000003</v>
      </c>
      <c r="K40" s="210"/>
      <c r="L40" s="209">
        <f>P35</f>
        <v>744.0701</v>
      </c>
      <c r="M40" s="209"/>
      <c r="N40" s="65">
        <v>0.019</v>
      </c>
      <c r="O40" s="65"/>
      <c r="P40" s="210">
        <f t="shared" si="0"/>
        <v>14.1373319</v>
      </c>
      <c r="Q40" s="210"/>
    </row>
    <row r="41" spans="1:17" ht="14.25">
      <c r="A41" s="67" t="s">
        <v>50</v>
      </c>
      <c r="B41" s="47"/>
      <c r="C41" s="66"/>
      <c r="D41" s="66"/>
      <c r="E41" s="66"/>
      <c r="F41" s="66"/>
      <c r="G41" s="211">
        <f>P35</f>
        <v>744.0701</v>
      </c>
      <c r="H41" s="211"/>
      <c r="I41" s="65">
        <v>0.0086</v>
      </c>
      <c r="J41" s="210">
        <f>G41*I41</f>
        <v>6.39900286</v>
      </c>
      <c r="K41" s="210"/>
      <c r="L41" s="209">
        <f>P35</f>
        <v>744.0701</v>
      </c>
      <c r="M41" s="209"/>
      <c r="N41" s="65">
        <v>0.0095</v>
      </c>
      <c r="O41" s="65"/>
      <c r="P41" s="210">
        <f t="shared" si="0"/>
        <v>7.06866595</v>
      </c>
      <c r="Q41" s="210"/>
    </row>
    <row r="42" spans="1:17" ht="14.25">
      <c r="A42" s="40" t="s">
        <v>51</v>
      </c>
      <c r="B42" s="47"/>
      <c r="C42" s="45"/>
      <c r="D42" s="45"/>
      <c r="E42" s="45"/>
      <c r="F42" s="45"/>
      <c r="G42" s="211">
        <f>(P28+P29+P30)</f>
        <v>0</v>
      </c>
      <c r="H42" s="211"/>
      <c r="I42" s="65">
        <v>0.1131</v>
      </c>
      <c r="J42" s="210">
        <f>-G42*I42</f>
        <v>0</v>
      </c>
      <c r="K42" s="210"/>
      <c r="L42" s="209"/>
      <c r="M42" s="209"/>
      <c r="N42" s="65"/>
      <c r="O42" s="65"/>
      <c r="P42" s="210">
        <f t="shared" si="0"/>
        <v>0</v>
      </c>
      <c r="Q42" s="210"/>
    </row>
    <row r="43" spans="1:17" ht="14.25">
      <c r="A43" s="40" t="s">
        <v>52</v>
      </c>
      <c r="B43" s="47"/>
      <c r="C43" s="45"/>
      <c r="D43" s="45"/>
      <c r="E43" s="45"/>
      <c r="F43" s="45"/>
      <c r="G43" s="211">
        <f>P35</f>
        <v>744.0701</v>
      </c>
      <c r="H43" s="211"/>
      <c r="I43" s="65">
        <v>0.0315</v>
      </c>
      <c r="J43" s="210">
        <f>G43*I43</f>
        <v>23.43820815</v>
      </c>
      <c r="K43" s="210"/>
      <c r="L43" s="209">
        <f>P35</f>
        <v>744.0701</v>
      </c>
      <c r="M43" s="209"/>
      <c r="N43" s="65">
        <v>0.0601</v>
      </c>
      <c r="O43" s="65"/>
      <c r="P43" s="210">
        <f t="shared" si="0"/>
        <v>44.71861301</v>
      </c>
      <c r="Q43" s="210"/>
    </row>
    <row r="44" spans="1:17" ht="14.25">
      <c r="A44" s="40" t="s">
        <v>53</v>
      </c>
      <c r="B44" s="47"/>
      <c r="C44" s="45"/>
      <c r="D44" s="45"/>
      <c r="E44" s="45"/>
      <c r="F44" s="45"/>
      <c r="G44" s="211">
        <f>P35</f>
        <v>744.0701</v>
      </c>
      <c r="H44" s="211"/>
      <c r="I44" s="65">
        <v>0.010400000000000001</v>
      </c>
      <c r="J44" s="210">
        <f>G44*I44</f>
        <v>7.738329040000001</v>
      </c>
      <c r="K44" s="210"/>
      <c r="L44" s="209">
        <f>P35</f>
        <v>744.0701</v>
      </c>
      <c r="M44" s="209"/>
      <c r="N44" s="65">
        <v>0.012</v>
      </c>
      <c r="O44" s="65"/>
      <c r="P44" s="210">
        <f t="shared" si="0"/>
        <v>8.9288412</v>
      </c>
      <c r="Q44" s="210"/>
    </row>
    <row r="45" spans="1:17" ht="14.25">
      <c r="A45" s="40" t="s">
        <v>54</v>
      </c>
      <c r="B45" s="47"/>
      <c r="C45" s="45"/>
      <c r="D45" s="45"/>
      <c r="E45" s="45"/>
      <c r="F45" s="45"/>
      <c r="G45" s="211">
        <f>P35*0.9825</f>
        <v>731.04887325</v>
      </c>
      <c r="H45" s="211"/>
      <c r="I45" s="65">
        <v>0.068</v>
      </c>
      <c r="J45" s="210">
        <f>G45*I45</f>
        <v>49.71132338100001</v>
      </c>
      <c r="K45" s="210"/>
      <c r="L45" s="209"/>
      <c r="M45" s="209"/>
      <c r="N45" s="65"/>
      <c r="O45" s="65"/>
      <c r="P45" s="210"/>
      <c r="Q45" s="210"/>
    </row>
    <row r="46" spans="1:17" ht="14.25">
      <c r="A46" s="68" t="s">
        <v>55</v>
      </c>
      <c r="B46" s="47"/>
      <c r="C46" s="45"/>
      <c r="D46" s="45"/>
      <c r="E46" s="45"/>
      <c r="F46" s="45"/>
      <c r="G46" s="211">
        <f>P35*0.9825</f>
        <v>731.04887325</v>
      </c>
      <c r="H46" s="211"/>
      <c r="I46" s="65">
        <v>0.029000000000000005</v>
      </c>
      <c r="J46" s="210">
        <f>G46*I46</f>
        <v>21.200417324250004</v>
      </c>
      <c r="K46" s="210"/>
      <c r="L46" s="209">
        <f>P35</f>
        <v>744.0701</v>
      </c>
      <c r="M46" s="209"/>
      <c r="N46" s="65"/>
      <c r="O46" s="65"/>
      <c r="P46" s="210">
        <f>L46*N46</f>
        <v>0</v>
      </c>
      <c r="Q46" s="210"/>
    </row>
    <row r="47" spans="1:17" ht="14.25">
      <c r="A47" s="40" t="s">
        <v>56</v>
      </c>
      <c r="B47" s="47"/>
      <c r="C47" s="45"/>
      <c r="D47" s="45"/>
      <c r="E47" s="45"/>
      <c r="F47" s="45"/>
      <c r="G47" s="64"/>
      <c r="H47" s="64"/>
      <c r="I47" s="65"/>
      <c r="J47" s="210"/>
      <c r="K47" s="210"/>
      <c r="L47" s="209">
        <f>P35</f>
        <v>744.0701</v>
      </c>
      <c r="M47" s="209"/>
      <c r="N47" s="159">
        <v>0.10866</v>
      </c>
      <c r="O47" s="65"/>
      <c r="P47" s="210">
        <f>L47*N47</f>
        <v>80.85065706600001</v>
      </c>
      <c r="Q47" s="210"/>
    </row>
    <row r="48" spans="1:17" ht="14.25">
      <c r="A48" s="40" t="s">
        <v>57</v>
      </c>
      <c r="B48" s="69"/>
      <c r="C48" s="45"/>
      <c r="D48" s="70"/>
      <c r="E48" s="45"/>
      <c r="F48" s="45"/>
      <c r="G48" s="45"/>
      <c r="H48" s="45"/>
      <c r="I48" s="45"/>
      <c r="J48" s="212">
        <f>J42</f>
        <v>0</v>
      </c>
      <c r="K48" s="212"/>
      <c r="L48" s="213"/>
      <c r="M48" s="213"/>
      <c r="N48" s="213"/>
      <c r="O48" s="213"/>
      <c r="P48" s="214"/>
      <c r="Q48" s="214"/>
    </row>
    <row r="49" spans="1:19" ht="15" customHeight="1">
      <c r="A49" s="71"/>
      <c r="B49" s="72"/>
      <c r="C49" s="72"/>
      <c r="D49" s="45"/>
      <c r="E49" s="215" t="s">
        <v>58</v>
      </c>
      <c r="F49" s="215"/>
      <c r="G49" s="215"/>
      <c r="H49" s="215"/>
      <c r="I49" s="215"/>
      <c r="J49" s="216">
        <f>J38+J39+J40+J41+J43+J44+J45+J46+J47+J42</f>
        <v>162.80439805525</v>
      </c>
      <c r="K49" s="216"/>
      <c r="L49" s="217" t="s">
        <v>59</v>
      </c>
      <c r="M49" s="217"/>
      <c r="N49" s="217"/>
      <c r="O49" s="217"/>
      <c r="P49" s="218">
        <f>SUM(P38:Q47)</f>
        <v>316.051215676</v>
      </c>
      <c r="Q49" s="218"/>
      <c r="S49" s="73"/>
    </row>
    <row r="50" spans="1:23" ht="15" customHeight="1">
      <c r="A50" s="44"/>
      <c r="B50" s="45"/>
      <c r="C50" s="45"/>
      <c r="D50" s="45"/>
      <c r="E50" s="45"/>
      <c r="F50" s="45"/>
      <c r="G50" s="45"/>
      <c r="H50" s="45"/>
      <c r="I50" s="45"/>
      <c r="J50" s="74"/>
      <c r="K50" s="219" t="s">
        <v>60</v>
      </c>
      <c r="L50" s="219"/>
      <c r="M50" s="219"/>
      <c r="N50" s="219"/>
      <c r="O50" s="219"/>
      <c r="P50" s="220">
        <f>P35-J49</f>
        <v>581.26570194475</v>
      </c>
      <c r="Q50" s="220"/>
      <c r="T50" s="221"/>
      <c r="U50" s="221"/>
      <c r="V50" s="221"/>
      <c r="W50" s="221"/>
    </row>
    <row r="51" spans="1:17" ht="4.5" customHeight="1">
      <c r="A51" s="76"/>
      <c r="B51" s="77"/>
      <c r="C51" s="77"/>
      <c r="D51" s="77"/>
      <c r="E51" s="77"/>
      <c r="F51" s="77"/>
      <c r="G51" s="77"/>
      <c r="H51" s="77"/>
      <c r="I51" s="77"/>
      <c r="J51" s="78"/>
      <c r="K51" s="77"/>
      <c r="L51" s="75"/>
      <c r="M51" s="75"/>
      <c r="N51" s="45"/>
      <c r="O51" s="79"/>
      <c r="P51" s="79"/>
      <c r="Q51" s="80"/>
    </row>
    <row r="52" spans="1:18" ht="15" customHeight="1">
      <c r="A52" s="222" t="s">
        <v>61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07" t="s">
        <v>32</v>
      </c>
      <c r="M52" s="207"/>
      <c r="N52" s="205" t="s">
        <v>33</v>
      </c>
      <c r="O52" s="205"/>
      <c r="P52" s="206" t="s">
        <v>34</v>
      </c>
      <c r="Q52" s="206"/>
      <c r="R52" s="62"/>
    </row>
    <row r="53" spans="1:18" ht="14.25">
      <c r="A53" s="40" t="s">
        <v>62</v>
      </c>
      <c r="B53" s="47"/>
      <c r="C53" s="45"/>
      <c r="D53" s="45"/>
      <c r="E53" s="45"/>
      <c r="F53" s="45" t="s">
        <v>63</v>
      </c>
      <c r="G53" s="47"/>
      <c r="H53" s="45"/>
      <c r="I53" s="45"/>
      <c r="J53" s="81"/>
      <c r="K53" s="47"/>
      <c r="L53" s="223">
        <v>3.81</v>
      </c>
      <c r="M53" s="223"/>
      <c r="N53" s="224">
        <f>planning_du_mois!K43</f>
        <v>14</v>
      </c>
      <c r="O53" s="224"/>
      <c r="P53" s="225">
        <f>L53*N53</f>
        <v>53.34</v>
      </c>
      <c r="Q53" s="225"/>
      <c r="R53" s="82"/>
    </row>
    <row r="54" spans="1:18" ht="14.25">
      <c r="A54" s="40" t="s">
        <v>64</v>
      </c>
      <c r="B54" s="47"/>
      <c r="C54" s="45"/>
      <c r="D54" s="45"/>
      <c r="E54" s="45"/>
      <c r="F54" s="45"/>
      <c r="G54" s="226">
        <f>P53+P54</f>
        <v>65.748</v>
      </c>
      <c r="H54" s="226"/>
      <c r="I54" s="226"/>
      <c r="J54" s="47"/>
      <c r="K54" s="47"/>
      <c r="L54" s="227">
        <v>0.376</v>
      </c>
      <c r="M54" s="227"/>
      <c r="N54" s="173">
        <f>planning_du_mois!L43</f>
        <v>33</v>
      </c>
      <c r="O54" s="173"/>
      <c r="P54" s="225">
        <f>L54*N54</f>
        <v>12.408</v>
      </c>
      <c r="Q54" s="225"/>
      <c r="R54" s="82"/>
    </row>
    <row r="55" spans="1:18" ht="14.25">
      <c r="A55" s="40" t="s">
        <v>65</v>
      </c>
      <c r="B55" s="45"/>
      <c r="C55" s="45"/>
      <c r="D55" s="45"/>
      <c r="E55" s="45"/>
      <c r="F55" s="228" t="s">
        <v>66</v>
      </c>
      <c r="G55" s="228"/>
      <c r="H55" s="228"/>
      <c r="I55" s="228"/>
      <c r="J55" s="47"/>
      <c r="K55" s="47"/>
      <c r="L55" s="223">
        <v>2</v>
      </c>
      <c r="M55" s="223"/>
      <c r="N55" s="205">
        <f>planning_du_mois!M43</f>
        <v>15</v>
      </c>
      <c r="O55" s="205"/>
      <c r="P55" s="225">
        <f>L55*N55</f>
        <v>30</v>
      </c>
      <c r="Q55" s="225"/>
      <c r="R55" s="82"/>
    </row>
    <row r="56" spans="1:18" ht="14.25">
      <c r="A56" s="40" t="s">
        <v>67</v>
      </c>
      <c r="B56" s="45"/>
      <c r="C56" s="45"/>
      <c r="D56" s="45"/>
      <c r="E56" s="45"/>
      <c r="F56" s="47"/>
      <c r="G56" s="226">
        <f>P55+P56</f>
        <v>30</v>
      </c>
      <c r="H56" s="226"/>
      <c r="I56" s="226"/>
      <c r="J56" s="47"/>
      <c r="K56" s="47"/>
      <c r="L56" s="223">
        <v>0.8</v>
      </c>
      <c r="M56" s="223"/>
      <c r="N56" s="205">
        <f>planning_du_mois!N43</f>
        <v>0</v>
      </c>
      <c r="O56" s="205"/>
      <c r="P56" s="225">
        <f>L56*N56</f>
        <v>0</v>
      </c>
      <c r="Q56" s="225"/>
      <c r="R56" s="82"/>
    </row>
    <row r="57" spans="1:18" ht="14.25">
      <c r="A57" s="40" t="s">
        <v>68</v>
      </c>
      <c r="B57" s="47"/>
      <c r="C57" s="45"/>
      <c r="D57" s="45"/>
      <c r="E57" s="45"/>
      <c r="F57" s="45"/>
      <c r="G57" s="45"/>
      <c r="H57" s="45"/>
      <c r="I57" s="45"/>
      <c r="J57" s="84"/>
      <c r="K57" s="47"/>
      <c r="L57" s="223">
        <v>0.45</v>
      </c>
      <c r="M57" s="223"/>
      <c r="N57" s="229">
        <f>planning_du_mois!O43</f>
        <v>0</v>
      </c>
      <c r="O57" s="229"/>
      <c r="P57" s="225">
        <f>L57*N57</f>
        <v>0</v>
      </c>
      <c r="Q57" s="225"/>
      <c r="R57" s="82"/>
    </row>
    <row r="58" spans="1:21" ht="14.25" customHeight="1">
      <c r="A58" s="41" t="s">
        <v>69</v>
      </c>
      <c r="B58" s="8"/>
      <c r="C58" s="230"/>
      <c r="D58" s="230"/>
      <c r="E58" s="230"/>
      <c r="F58" s="230"/>
      <c r="G58" s="230"/>
      <c r="H58" s="230"/>
      <c r="I58" s="3"/>
      <c r="J58" s="85"/>
      <c r="K58" s="8"/>
      <c r="L58" s="231"/>
      <c r="M58" s="231"/>
      <c r="N58" s="232"/>
      <c r="O58" s="232"/>
      <c r="P58" s="233"/>
      <c r="Q58" s="233"/>
      <c r="R58" s="86"/>
      <c r="S58" s="87"/>
      <c r="T58" s="88"/>
      <c r="U58" s="88"/>
    </row>
    <row r="59" spans="1:17" ht="14.25" customHeight="1">
      <c r="A59" s="41" t="s">
        <v>70</v>
      </c>
      <c r="B59" s="8"/>
      <c r="C59" s="3"/>
      <c r="D59" s="3"/>
      <c r="E59" s="3"/>
      <c r="F59" s="3"/>
      <c r="G59" s="3"/>
      <c r="H59" s="3"/>
      <c r="I59" s="3"/>
      <c r="J59" s="8"/>
      <c r="K59" s="8"/>
      <c r="L59" s="234"/>
      <c r="M59" s="234"/>
      <c r="N59" s="8"/>
      <c r="O59" s="89"/>
      <c r="P59" s="235">
        <f>P53+P54+P55+P56+P57+P58</f>
        <v>95.748</v>
      </c>
      <c r="Q59" s="235"/>
    </row>
    <row r="60" spans="1:17" ht="15" customHeight="1">
      <c r="A60" s="14"/>
      <c r="B60" s="3"/>
      <c r="C60" s="3"/>
      <c r="D60" s="3"/>
      <c r="E60" s="3"/>
      <c r="F60" s="3"/>
      <c r="G60" s="3"/>
      <c r="H60" s="3"/>
      <c r="I60" s="3"/>
      <c r="J60" s="236" t="s">
        <v>71</v>
      </c>
      <c r="K60" s="236"/>
      <c r="L60" s="236"/>
      <c r="M60" s="236"/>
      <c r="N60" s="236"/>
      <c r="O60" s="90">
        <f>IF(O35="","",O35-K49+O59)</f>
      </c>
      <c r="P60" s="237">
        <f>P50+P53+P54+P55+P56+P57</f>
        <v>677.0137019447501</v>
      </c>
      <c r="Q60" s="237"/>
    </row>
    <row r="61" spans="1:17" s="92" customFormat="1" ht="15" customHeight="1">
      <c r="A61" s="41"/>
      <c r="B61" s="3"/>
      <c r="C61" s="3"/>
      <c r="D61" s="3"/>
      <c r="E61" s="238"/>
      <c r="F61" s="238"/>
      <c r="G61" s="3"/>
      <c r="H61" s="3"/>
      <c r="I61" s="3"/>
      <c r="J61" s="4" t="s">
        <v>72</v>
      </c>
      <c r="K61" s="3"/>
      <c r="L61" s="3"/>
      <c r="M61" s="3"/>
      <c r="N61" s="3"/>
      <c r="O61" s="3"/>
      <c r="P61" s="239">
        <f>(P35-J49)-(J47-J46)+0.068*L42</f>
        <v>602.466119269</v>
      </c>
      <c r="Q61" s="239"/>
    </row>
    <row r="62" spans="1:17" s="92" customFormat="1" ht="15" customHeight="1">
      <c r="A62" s="41"/>
      <c r="B62" s="3"/>
      <c r="C62" s="3"/>
      <c r="D62" s="240" t="s">
        <v>73</v>
      </c>
      <c r="E62" s="240"/>
      <c r="F62" s="240"/>
      <c r="G62" s="240"/>
      <c r="H62" s="240"/>
      <c r="I62" s="3"/>
      <c r="J62" s="4" t="s">
        <v>74</v>
      </c>
      <c r="K62" s="3"/>
      <c r="L62" s="3"/>
      <c r="M62" s="3"/>
      <c r="N62" s="3"/>
      <c r="O62" s="3"/>
      <c r="P62" s="241"/>
      <c r="Q62" s="241"/>
    </row>
    <row r="63" spans="1:17" s="92" customFormat="1" ht="15" customHeight="1">
      <c r="A63" s="41"/>
      <c r="B63" s="3"/>
      <c r="C63" s="3"/>
      <c r="D63" s="240"/>
      <c r="E63" s="240"/>
      <c r="F63" s="240"/>
      <c r="G63" s="240"/>
      <c r="H63" s="240"/>
      <c r="I63" s="3"/>
      <c r="J63" s="4" t="s">
        <v>75</v>
      </c>
      <c r="K63" s="3"/>
      <c r="L63" s="3"/>
      <c r="M63" s="3"/>
      <c r="N63" s="3"/>
      <c r="O63" s="3"/>
      <c r="P63" s="242">
        <f>SUM(P61*P62)</f>
        <v>0</v>
      </c>
      <c r="Q63" s="242"/>
    </row>
    <row r="64" spans="1:17" s="92" customFormat="1" ht="15" customHeight="1">
      <c r="A64" s="41"/>
      <c r="B64" s="3"/>
      <c r="C64" s="3"/>
      <c r="D64" s="8"/>
      <c r="E64" s="8"/>
      <c r="F64" s="8"/>
      <c r="G64" s="8"/>
      <c r="H64" s="8"/>
      <c r="I64" s="3"/>
      <c r="J64" s="4" t="s">
        <v>76</v>
      </c>
      <c r="K64" s="3"/>
      <c r="L64" s="3"/>
      <c r="M64" s="3"/>
      <c r="N64" s="3"/>
      <c r="O64" s="3"/>
      <c r="P64" s="245">
        <f>P60-P63</f>
        <v>677.0137019447501</v>
      </c>
      <c r="Q64" s="245"/>
    </row>
    <row r="65" spans="1:17" s="92" customFormat="1" ht="15" customHeight="1">
      <c r="A65" s="41"/>
      <c r="B65" s="3"/>
      <c r="C65" s="3"/>
      <c r="D65" s="3"/>
      <c r="E65" s="91"/>
      <c r="F65" s="93"/>
      <c r="G65" s="3"/>
      <c r="H65" s="3"/>
      <c r="I65" s="3"/>
      <c r="J65" s="4"/>
      <c r="K65" s="94" t="s">
        <v>77</v>
      </c>
      <c r="L65" s="95"/>
      <c r="M65" s="95"/>
      <c r="N65" s="95"/>
      <c r="O65" s="95"/>
      <c r="P65" s="96"/>
      <c r="Q65" s="97"/>
    </row>
    <row r="66" spans="1:17" s="92" customFormat="1" ht="15" customHeight="1">
      <c r="A66" s="41"/>
      <c r="B66" s="3"/>
      <c r="C66" s="3"/>
      <c r="D66" s="3"/>
      <c r="E66" s="91"/>
      <c r="F66" s="93"/>
      <c r="G66" s="3"/>
      <c r="H66" s="3"/>
      <c r="I66" s="3"/>
      <c r="J66" s="4"/>
      <c r="K66" s="246" t="s">
        <v>78</v>
      </c>
      <c r="L66" s="246"/>
      <c r="M66" s="246"/>
      <c r="N66" s="246"/>
      <c r="O66" s="98"/>
      <c r="P66" s="247">
        <f>COUNTIF(B78:P78,"&gt;=8")+COUNTIF(B79:Q79,"&gt;=8")</f>
        <v>17</v>
      </c>
      <c r="Q66" s="247"/>
    </row>
    <row r="67" spans="1:17" s="92" customFormat="1" ht="15" customHeight="1">
      <c r="A67" s="41"/>
      <c r="B67" s="3"/>
      <c r="C67" s="3"/>
      <c r="D67" s="3"/>
      <c r="E67" s="248"/>
      <c r="F67" s="248"/>
      <c r="G67" s="3"/>
      <c r="H67" s="3"/>
      <c r="I67" s="3"/>
      <c r="J67" s="4"/>
      <c r="K67" s="249" t="s">
        <v>79</v>
      </c>
      <c r="L67" s="249"/>
      <c r="M67" s="249"/>
      <c r="N67" s="249"/>
      <c r="O67" s="249"/>
      <c r="P67" s="250">
        <f>SUMIF($B$78:$P$78,"&lt;8",$B$78:$P$78)+SUMIF($B$79:$Q$79,"&lt;8",$B$79:$Q$79)</f>
        <v>0</v>
      </c>
      <c r="Q67" s="250"/>
    </row>
    <row r="68" spans="1:17" s="92" customFormat="1" ht="18" customHeight="1">
      <c r="A68" s="99" t="s">
        <v>41</v>
      </c>
      <c r="B68" s="45"/>
      <c r="C68" s="45"/>
      <c r="D68" s="254" t="s">
        <v>80</v>
      </c>
      <c r="E68" s="254"/>
      <c r="F68" s="255" t="s">
        <v>81</v>
      </c>
      <c r="G68" s="255"/>
      <c r="I68" s="45"/>
      <c r="J68" s="100"/>
      <c r="K68" s="3"/>
      <c r="L68" s="3"/>
      <c r="M68" s="45"/>
      <c r="N68" s="45"/>
      <c r="O68" s="45"/>
      <c r="P68" s="45"/>
      <c r="Q68" s="101"/>
    </row>
    <row r="69" spans="1:19" s="92" customFormat="1" ht="18" customHeight="1">
      <c r="A69" s="40" t="s">
        <v>82</v>
      </c>
      <c r="B69" s="45"/>
      <c r="C69" s="45"/>
      <c r="D69" s="251">
        <v>2.5</v>
      </c>
      <c r="E69" s="251"/>
      <c r="F69" s="251">
        <v>2.5</v>
      </c>
      <c r="G69" s="251"/>
      <c r="I69" s="45"/>
      <c r="J69" s="45" t="s">
        <v>83</v>
      </c>
      <c r="K69" s="66"/>
      <c r="L69" s="66"/>
      <c r="M69" s="256" t="s">
        <v>84</v>
      </c>
      <c r="N69" s="256"/>
      <c r="O69" s="256"/>
      <c r="P69" s="256"/>
      <c r="Q69" s="256"/>
      <c r="S69" s="102"/>
    </row>
    <row r="70" spans="1:21" s="92" customFormat="1" ht="18" customHeight="1">
      <c r="A70" s="40" t="s">
        <v>85</v>
      </c>
      <c r="B70" s="45"/>
      <c r="C70" s="45"/>
      <c r="D70" s="243">
        <v>4</v>
      </c>
      <c r="E70" s="243"/>
      <c r="F70" s="243">
        <v>8</v>
      </c>
      <c r="G70" s="243"/>
      <c r="I70" s="45"/>
      <c r="J70" s="45" t="s">
        <v>86</v>
      </c>
      <c r="K70" s="66"/>
      <c r="L70" s="66"/>
      <c r="M70" s="244">
        <v>45077</v>
      </c>
      <c r="N70" s="244"/>
      <c r="O70" s="244"/>
      <c r="P70" s="244"/>
      <c r="Q70" s="244"/>
      <c r="S70" s="47"/>
      <c r="T70" s="103"/>
      <c r="U70" s="103"/>
    </row>
    <row r="71" spans="1:21" s="92" customFormat="1" ht="18" customHeight="1">
      <c r="A71" s="40" t="s">
        <v>87</v>
      </c>
      <c r="B71" s="45"/>
      <c r="C71" s="45"/>
      <c r="D71" s="251">
        <f>ROUNDUP(D69*D70,0)</f>
        <v>10</v>
      </c>
      <c r="E71" s="251"/>
      <c r="F71" s="251">
        <f>ROUNDUP(F69*F70,0)</f>
        <v>20</v>
      </c>
      <c r="G71" s="251"/>
      <c r="I71" s="45"/>
      <c r="J71" s="83" t="s">
        <v>88</v>
      </c>
      <c r="K71" s="45"/>
      <c r="L71" s="45"/>
      <c r="M71" s="256" t="s">
        <v>89</v>
      </c>
      <c r="N71" s="256"/>
      <c r="O71" s="256"/>
      <c r="P71" s="256"/>
      <c r="Q71" s="256"/>
      <c r="S71" s="47"/>
      <c r="T71" s="103"/>
      <c r="U71" s="103"/>
    </row>
    <row r="72" spans="1:21" s="92" customFormat="1" ht="18" customHeight="1">
      <c r="A72" s="68" t="s">
        <v>90</v>
      </c>
      <c r="B72" s="45"/>
      <c r="C72" s="45"/>
      <c r="D72" s="253">
        <v>0</v>
      </c>
      <c r="E72" s="253"/>
      <c r="F72" s="251"/>
      <c r="G72" s="251"/>
      <c r="I72" s="45"/>
      <c r="J72" s="83"/>
      <c r="K72" s="45"/>
      <c r="L72" s="45"/>
      <c r="M72" s="104"/>
      <c r="N72" s="104"/>
      <c r="O72" s="104"/>
      <c r="P72" s="104"/>
      <c r="Q72" s="104"/>
      <c r="S72" s="47"/>
      <c r="T72" s="103"/>
      <c r="U72" s="103"/>
    </row>
    <row r="73" spans="1:21" s="92" customFormat="1" ht="18" customHeight="1">
      <c r="A73" s="40" t="s">
        <v>91</v>
      </c>
      <c r="B73" s="45"/>
      <c r="C73" s="45"/>
      <c r="D73" s="251">
        <f>IF(D72&gt;2,"???",IF(D71&lt;=30,D71+D72,30+D72))</f>
        <v>10</v>
      </c>
      <c r="E73" s="251"/>
      <c r="F73" s="251">
        <f>F71</f>
        <v>20</v>
      </c>
      <c r="G73" s="251"/>
      <c r="I73" s="45"/>
      <c r="J73" s="83" t="s">
        <v>92</v>
      </c>
      <c r="K73" s="45"/>
      <c r="L73" s="45"/>
      <c r="M73" s="252"/>
      <c r="N73" s="252"/>
      <c r="O73" s="252"/>
      <c r="P73" s="252"/>
      <c r="Q73" s="252"/>
      <c r="S73" s="103"/>
      <c r="T73" s="103"/>
      <c r="U73" s="103"/>
    </row>
    <row r="74" spans="1:21" s="92" customFormat="1" ht="18" customHeight="1">
      <c r="A74" s="40" t="s">
        <v>93</v>
      </c>
      <c r="B74" s="45"/>
      <c r="C74" s="45"/>
      <c r="D74" s="253"/>
      <c r="E74" s="253"/>
      <c r="F74" s="253"/>
      <c r="G74" s="253"/>
      <c r="I74" s="45"/>
      <c r="J74" s="83" t="s">
        <v>94</v>
      </c>
      <c r="K74" s="45"/>
      <c r="L74" s="66"/>
      <c r="M74" s="252"/>
      <c r="N74" s="252"/>
      <c r="O74" s="252"/>
      <c r="P74" s="252"/>
      <c r="Q74" s="252"/>
      <c r="S74" s="103"/>
      <c r="T74" s="103"/>
      <c r="U74" s="103"/>
    </row>
    <row r="75" spans="1:21" s="92" customFormat="1" ht="18" customHeight="1">
      <c r="A75" s="40" t="s">
        <v>95</v>
      </c>
      <c r="B75" s="45"/>
      <c r="C75" s="45"/>
      <c r="D75" s="251">
        <f>D71+D72-D74</f>
        <v>10</v>
      </c>
      <c r="E75" s="251"/>
      <c r="F75" s="251">
        <f>F71-F74</f>
        <v>20</v>
      </c>
      <c r="G75" s="251"/>
      <c r="I75" s="45"/>
      <c r="J75" s="45"/>
      <c r="K75" s="45"/>
      <c r="L75" s="45"/>
      <c r="M75" s="252"/>
      <c r="N75" s="252"/>
      <c r="O75" s="252"/>
      <c r="P75" s="252"/>
      <c r="Q75" s="252"/>
      <c r="S75" s="103"/>
      <c r="T75" s="103"/>
      <c r="U75" s="103"/>
    </row>
    <row r="76" spans="1:21" ht="12.75" customHeight="1">
      <c r="A76" s="257" t="s">
        <v>96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S76" s="47"/>
      <c r="T76" s="47"/>
      <c r="U76" s="47"/>
    </row>
    <row r="77" spans="19:21" ht="12.75">
      <c r="S77" s="47"/>
      <c r="T77" s="47"/>
      <c r="U77" s="47"/>
    </row>
    <row r="78" spans="1:21" ht="12.75">
      <c r="A78" s="258" t="s">
        <v>97</v>
      </c>
      <c r="B78" s="102">
        <f aca="true" t="shared" si="1" ref="B78:P78">IF(B17="",IF(B16=0,"",B16),"")</f>
      </c>
      <c r="C78" s="102">
        <f t="shared" si="1"/>
        <v>11</v>
      </c>
      <c r="D78" s="102">
        <f t="shared" si="1"/>
        <v>11</v>
      </c>
      <c r="E78" s="102">
        <f t="shared" si="1"/>
        <v>11</v>
      </c>
      <c r="F78" s="102">
        <f t="shared" si="1"/>
        <v>9.000000000000002</v>
      </c>
      <c r="G78" s="102">
        <f t="shared" si="1"/>
        <v>9.000000000000002</v>
      </c>
      <c r="H78" s="102">
        <f t="shared" si="1"/>
        <v>9.000000000000002</v>
      </c>
      <c r="I78" s="102">
        <f t="shared" si="1"/>
      </c>
      <c r="J78" s="102">
        <f t="shared" si="1"/>
      </c>
      <c r="K78" s="102">
        <f t="shared" si="1"/>
      </c>
      <c r="L78" s="102">
        <f t="shared" si="1"/>
        <v>9.000000000000002</v>
      </c>
      <c r="M78" s="102">
        <f t="shared" si="1"/>
      </c>
      <c r="N78" s="102">
        <f t="shared" si="1"/>
        <v>9.000000000000002</v>
      </c>
      <c r="O78" s="102">
        <f t="shared" si="1"/>
        <v>9.000000000000002</v>
      </c>
      <c r="P78" s="102">
        <f t="shared" si="1"/>
      </c>
      <c r="Q78" s="102">
        <f>IF(Q17="",IF(Q16=0,"",Q16))</f>
      </c>
      <c r="S78" s="47"/>
      <c r="T78" s="47"/>
      <c r="U78" s="47"/>
    </row>
    <row r="79" spans="1:17" ht="12.75">
      <c r="A79" s="258"/>
      <c r="B79" s="102">
        <f aca="true" t="shared" si="2" ref="B79:O79">IF(B20="",IF(B19=0,"",B19))</f>
      </c>
      <c r="C79" s="102">
        <f t="shared" si="2"/>
      </c>
      <c r="D79" s="102">
        <f t="shared" si="2"/>
        <v>9.000000000000002</v>
      </c>
      <c r="E79" s="102">
        <f t="shared" si="2"/>
      </c>
      <c r="F79" s="102">
        <f t="shared" si="2"/>
        <v>9.000000000000002</v>
      </c>
      <c r="G79" s="102">
        <f t="shared" si="2"/>
        <v>9.000000000000002</v>
      </c>
      <c r="H79" s="102">
        <f t="shared" si="2"/>
        <v>9.000000000000002</v>
      </c>
      <c r="I79" s="102">
        <f t="shared" si="2"/>
        <v>9.000000000000002</v>
      </c>
      <c r="J79" s="102">
        <f t="shared" si="2"/>
      </c>
      <c r="K79" s="102">
        <f t="shared" si="2"/>
        <v>9.000000000000002</v>
      </c>
      <c r="L79" s="102">
        <f t="shared" si="2"/>
      </c>
      <c r="M79" s="102">
        <f t="shared" si="2"/>
        <v>9.000000000000002</v>
      </c>
      <c r="N79" s="102">
        <f t="shared" si="2"/>
        <v>9.000000000000002</v>
      </c>
      <c r="O79" s="102">
        <f t="shared" si="2"/>
      </c>
      <c r="Q79" s="102">
        <f>IF(Q20="",IF(Q19=0,"",Q19))</f>
      </c>
    </row>
  </sheetData>
  <sheetProtection password="A7DE" sheet="1"/>
  <mergeCells count="183">
    <mergeCell ref="D75:E75"/>
    <mergeCell ref="F75:G75"/>
    <mergeCell ref="A76:Q76"/>
    <mergeCell ref="A78:A79"/>
    <mergeCell ref="D71:E71"/>
    <mergeCell ref="F71:G71"/>
    <mergeCell ref="M71:Q71"/>
    <mergeCell ref="D72:E72"/>
    <mergeCell ref="F72:G72"/>
    <mergeCell ref="D73:E73"/>
    <mergeCell ref="F73:G73"/>
    <mergeCell ref="M73:Q75"/>
    <mergeCell ref="D74:E74"/>
    <mergeCell ref="F74:G74"/>
    <mergeCell ref="D68:E68"/>
    <mergeCell ref="F68:G68"/>
    <mergeCell ref="D69:E69"/>
    <mergeCell ref="F69:G69"/>
    <mergeCell ref="M69:Q69"/>
    <mergeCell ref="D70:E70"/>
    <mergeCell ref="F70:G70"/>
    <mergeCell ref="M70:Q70"/>
    <mergeCell ref="P64:Q64"/>
    <mergeCell ref="K66:N66"/>
    <mergeCell ref="P66:Q66"/>
    <mergeCell ref="E67:F67"/>
    <mergeCell ref="K67:O67"/>
    <mergeCell ref="P67:Q67"/>
    <mergeCell ref="J60:N60"/>
    <mergeCell ref="P60:Q60"/>
    <mergeCell ref="E61:F61"/>
    <mergeCell ref="P61:Q61"/>
    <mergeCell ref="D62:H63"/>
    <mergeCell ref="P62:Q62"/>
    <mergeCell ref="P63:Q63"/>
    <mergeCell ref="C58:H58"/>
    <mergeCell ref="L58:M58"/>
    <mergeCell ref="N58:O58"/>
    <mergeCell ref="P58:Q58"/>
    <mergeCell ref="L59:M59"/>
    <mergeCell ref="P59:Q59"/>
    <mergeCell ref="G56:I56"/>
    <mergeCell ref="L56:M56"/>
    <mergeCell ref="N56:O56"/>
    <mergeCell ref="P56:Q56"/>
    <mergeCell ref="L57:M57"/>
    <mergeCell ref="N57:O57"/>
    <mergeCell ref="P57:Q57"/>
    <mergeCell ref="G54:I54"/>
    <mergeCell ref="L54:M54"/>
    <mergeCell ref="N54:O54"/>
    <mergeCell ref="P54:Q54"/>
    <mergeCell ref="F55:I55"/>
    <mergeCell ref="L55:M55"/>
    <mergeCell ref="N55:O55"/>
    <mergeCell ref="P55:Q55"/>
    <mergeCell ref="T50:W50"/>
    <mergeCell ref="A52:K52"/>
    <mergeCell ref="L52:M52"/>
    <mergeCell ref="N52:O52"/>
    <mergeCell ref="P52:Q52"/>
    <mergeCell ref="L53:M53"/>
    <mergeCell ref="N53:O53"/>
    <mergeCell ref="P53:Q53"/>
    <mergeCell ref="E49:I49"/>
    <mergeCell ref="J49:K49"/>
    <mergeCell ref="L49:O49"/>
    <mergeCell ref="P49:Q49"/>
    <mergeCell ref="K50:O50"/>
    <mergeCell ref="P50:Q50"/>
    <mergeCell ref="J47:K47"/>
    <mergeCell ref="L47:M47"/>
    <mergeCell ref="P47:Q47"/>
    <mergeCell ref="J48:K48"/>
    <mergeCell ref="L48:O48"/>
    <mergeCell ref="P48:Q48"/>
    <mergeCell ref="G45:H45"/>
    <mergeCell ref="J45:K45"/>
    <mergeCell ref="L45:M45"/>
    <mergeCell ref="P45:Q45"/>
    <mergeCell ref="G46:H46"/>
    <mergeCell ref="J46:K46"/>
    <mergeCell ref="L46:M46"/>
    <mergeCell ref="P46:Q46"/>
    <mergeCell ref="G43:H43"/>
    <mergeCell ref="J43:K43"/>
    <mergeCell ref="L43:M43"/>
    <mergeCell ref="P43:Q43"/>
    <mergeCell ref="G44:H44"/>
    <mergeCell ref="J44:K44"/>
    <mergeCell ref="L44:M44"/>
    <mergeCell ref="P44:Q44"/>
    <mergeCell ref="G41:H41"/>
    <mergeCell ref="J41:K41"/>
    <mergeCell ref="L41:M41"/>
    <mergeCell ref="P41:Q41"/>
    <mergeCell ref="G42:H42"/>
    <mergeCell ref="J42:K42"/>
    <mergeCell ref="L42:M42"/>
    <mergeCell ref="P42:Q42"/>
    <mergeCell ref="G39:H39"/>
    <mergeCell ref="J39:K39"/>
    <mergeCell ref="L39:M39"/>
    <mergeCell ref="P39:Q39"/>
    <mergeCell ref="G40:H40"/>
    <mergeCell ref="J40:K40"/>
    <mergeCell ref="L40:M40"/>
    <mergeCell ref="P40:Q40"/>
    <mergeCell ref="G37:H37"/>
    <mergeCell ref="J37:K37"/>
    <mergeCell ref="L37:M37"/>
    <mergeCell ref="P37:Q37"/>
    <mergeCell ref="J38:K38"/>
    <mergeCell ref="L38:M38"/>
    <mergeCell ref="P38:Q38"/>
    <mergeCell ref="L34:M34"/>
    <mergeCell ref="N34:O34"/>
    <mergeCell ref="P34:Q34"/>
    <mergeCell ref="P35:Q35"/>
    <mergeCell ref="A36:F36"/>
    <mergeCell ref="G36:K36"/>
    <mergeCell ref="L36:Q36"/>
    <mergeCell ref="L32:M32"/>
    <mergeCell ref="N32:O32"/>
    <mergeCell ref="P32:Q32"/>
    <mergeCell ref="L33:M33"/>
    <mergeCell ref="N33:O33"/>
    <mergeCell ref="P33:Q33"/>
    <mergeCell ref="J30:K30"/>
    <mergeCell ref="L30:M30"/>
    <mergeCell ref="N30:O30"/>
    <mergeCell ref="P30:Q30"/>
    <mergeCell ref="L31:M31"/>
    <mergeCell ref="N31:O31"/>
    <mergeCell ref="P31:Q31"/>
    <mergeCell ref="W28:X28"/>
    <mergeCell ref="J29:K29"/>
    <mergeCell ref="L29:M29"/>
    <mergeCell ref="N29:O29"/>
    <mergeCell ref="P29:Q29"/>
    <mergeCell ref="V29:W29"/>
    <mergeCell ref="L27:M27"/>
    <mergeCell ref="N27:O27"/>
    <mergeCell ref="P27:Q27"/>
    <mergeCell ref="J28:K28"/>
    <mergeCell ref="L28:M28"/>
    <mergeCell ref="N28:O28"/>
    <mergeCell ref="P28:Q28"/>
    <mergeCell ref="A24:G24"/>
    <mergeCell ref="H24:I24"/>
    <mergeCell ref="P24:Q24"/>
    <mergeCell ref="A26:K26"/>
    <mergeCell ref="L26:M26"/>
    <mergeCell ref="N26:O26"/>
    <mergeCell ref="P26:Q26"/>
    <mergeCell ref="C12:G12"/>
    <mergeCell ref="L12:P12"/>
    <mergeCell ref="X18:Y18"/>
    <mergeCell ref="H22:I22"/>
    <mergeCell ref="P22:Q22"/>
    <mergeCell ref="A23:G23"/>
    <mergeCell ref="H23:I23"/>
    <mergeCell ref="P23:Q23"/>
    <mergeCell ref="C9:G9"/>
    <mergeCell ref="L9:P9"/>
    <mergeCell ref="C10:G10"/>
    <mergeCell ref="L10:P10"/>
    <mergeCell ref="C11:G11"/>
    <mergeCell ref="L11:P11"/>
    <mergeCell ref="A6:B6"/>
    <mergeCell ref="C6:G6"/>
    <mergeCell ref="L6:P6"/>
    <mergeCell ref="C7:G7"/>
    <mergeCell ref="L7:P7"/>
    <mergeCell ref="C8:G8"/>
    <mergeCell ref="L8:P8"/>
    <mergeCell ref="A1:Q1"/>
    <mergeCell ref="A2:Q2"/>
    <mergeCell ref="C3:G3"/>
    <mergeCell ref="L3:P3"/>
    <mergeCell ref="A4:Q4"/>
    <mergeCell ref="A5:H5"/>
    <mergeCell ref="I5:Q5"/>
  </mergeCells>
  <printOptions horizontalCentered="1" verticalCentered="1"/>
  <pageMargins left="0.43333333333333335" right="0.2361111111111111" top="0" bottom="0" header="0" footer="0"/>
  <pageSetup horizontalDpi="300" verticalDpi="300" orientation="portrait" paperSize="9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4">
      <selection activeCell="I5" sqref="I5:J5"/>
    </sheetView>
  </sheetViews>
  <sheetFormatPr defaultColWidth="9.7109375" defaultRowHeight="12.75"/>
  <cols>
    <col min="1" max="1" width="12.421875" style="105" customWidth="1"/>
    <col min="2" max="2" width="6.7109375" style="105" customWidth="1"/>
    <col min="3" max="7" width="7.7109375" style="105" customWidth="1"/>
    <col min="8" max="8" width="8.7109375" style="105" customWidth="1"/>
    <col min="9" max="9" width="8.421875" style="105" customWidth="1"/>
    <col min="10" max="16" width="9.7109375" style="105" customWidth="1"/>
    <col min="17" max="17" width="11.57421875" style="105" customWidth="1"/>
    <col min="18" max="16384" width="9.7109375" style="105" customWidth="1"/>
  </cols>
  <sheetData>
    <row r="1" spans="1:17" ht="6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20" ht="12.75">
      <c r="A2" s="259" t="s">
        <v>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</row>
    <row r="3" spans="1:20" ht="2.25" customHeight="1">
      <c r="A3" s="68">
        <v>2015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106"/>
      <c r="R3" s="47"/>
      <c r="S3" s="47"/>
      <c r="T3" s="47"/>
    </row>
    <row r="4" spans="1:20" ht="12.75">
      <c r="A4" s="68"/>
      <c r="B4" s="107" t="s">
        <v>98</v>
      </c>
      <c r="C4" s="108"/>
      <c r="D4" s="108"/>
      <c r="E4" s="108"/>
      <c r="F4" s="108"/>
      <c r="G4" s="108"/>
      <c r="H4" s="109"/>
      <c r="I4" s="260">
        <v>45047</v>
      </c>
      <c r="J4" s="260"/>
      <c r="K4" s="47"/>
      <c r="L4" s="47"/>
      <c r="M4" s="47"/>
      <c r="N4" s="47"/>
      <c r="O4" s="47"/>
      <c r="P4" s="47"/>
      <c r="Q4" s="110"/>
      <c r="R4" s="47"/>
      <c r="S4" s="47"/>
      <c r="T4" s="111"/>
    </row>
    <row r="5" spans="1:20" ht="12.75">
      <c r="A5" s="68"/>
      <c r="B5" s="112" t="s">
        <v>99</v>
      </c>
      <c r="C5" s="113"/>
      <c r="D5" s="113"/>
      <c r="E5" s="113"/>
      <c r="F5" s="113"/>
      <c r="G5" s="113"/>
      <c r="H5" s="114"/>
      <c r="I5" s="261" t="s">
        <v>100</v>
      </c>
      <c r="J5" s="261"/>
      <c r="K5" s="47"/>
      <c r="L5" s="47"/>
      <c r="M5" s="47"/>
      <c r="N5" s="47"/>
      <c r="O5" s="47"/>
      <c r="P5" s="47"/>
      <c r="Q5" s="110"/>
      <c r="R5" s="47"/>
      <c r="S5" s="47"/>
      <c r="T5" s="111"/>
    </row>
    <row r="6" spans="1:20" ht="12.75">
      <c r="A6" s="68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110"/>
      <c r="R6" s="47"/>
      <c r="S6" s="47"/>
      <c r="T6" s="111"/>
    </row>
    <row r="7" spans="1:20" ht="18">
      <c r="A7" s="262" t="s">
        <v>101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</row>
    <row r="8" spans="1:20" ht="13.5" thickBot="1">
      <c r="A8" s="115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69"/>
      <c r="Q8" s="106"/>
      <c r="R8" s="108"/>
      <c r="S8" s="47"/>
      <c r="T8" s="111"/>
    </row>
    <row r="9" spans="1:20" ht="16.5" customHeight="1" thickBot="1" thickTop="1">
      <c r="A9" s="116"/>
      <c r="B9" s="263" t="s">
        <v>102</v>
      </c>
      <c r="C9" s="263"/>
      <c r="D9" s="263"/>
      <c r="E9" s="263"/>
      <c r="F9" s="263"/>
      <c r="G9" s="263"/>
      <c r="H9" s="263"/>
      <c r="I9" s="263"/>
      <c r="J9" s="118"/>
      <c r="K9" s="119"/>
      <c r="L9" s="264" t="s">
        <v>103</v>
      </c>
      <c r="M9" s="264"/>
      <c r="N9" s="264"/>
      <c r="O9" s="265"/>
      <c r="P9" s="266" t="s">
        <v>104</v>
      </c>
      <c r="Q9" s="268" t="s">
        <v>105</v>
      </c>
      <c r="R9" s="269" t="s">
        <v>106</v>
      </c>
      <c r="S9" s="269"/>
      <c r="T9" s="269"/>
    </row>
    <row r="10" spans="1:20" ht="14.25" customHeight="1" thickBot="1" thickTop="1">
      <c r="A10" s="120" t="s">
        <v>107</v>
      </c>
      <c r="B10" s="270" t="s">
        <v>108</v>
      </c>
      <c r="C10" s="270"/>
      <c r="D10" s="270" t="s">
        <v>109</v>
      </c>
      <c r="E10" s="270"/>
      <c r="F10" s="271" t="s">
        <v>110</v>
      </c>
      <c r="G10" s="271"/>
      <c r="H10" s="268" t="s">
        <v>111</v>
      </c>
      <c r="I10" s="268" t="s">
        <v>112</v>
      </c>
      <c r="J10" s="117" t="s">
        <v>23</v>
      </c>
      <c r="K10" s="121" t="s">
        <v>113</v>
      </c>
      <c r="L10" s="117" t="s">
        <v>113</v>
      </c>
      <c r="M10" s="117" t="s">
        <v>114</v>
      </c>
      <c r="N10" s="120" t="s">
        <v>115</v>
      </c>
      <c r="O10" s="151" t="s">
        <v>116</v>
      </c>
      <c r="P10" s="267"/>
      <c r="Q10" s="266"/>
      <c r="R10" s="269"/>
      <c r="S10" s="269"/>
      <c r="T10" s="269"/>
    </row>
    <row r="11" spans="1:20" ht="18.75" customHeight="1" thickBot="1" thickTop="1">
      <c r="A11" s="122" t="s">
        <v>117</v>
      </c>
      <c r="B11" s="123" t="s">
        <v>118</v>
      </c>
      <c r="C11" s="124" t="s">
        <v>119</v>
      </c>
      <c r="D11" s="123" t="s">
        <v>120</v>
      </c>
      <c r="E11" s="124" t="s">
        <v>121</v>
      </c>
      <c r="F11" s="123" t="s">
        <v>120</v>
      </c>
      <c r="G11" s="124" t="s">
        <v>122</v>
      </c>
      <c r="H11" s="268"/>
      <c r="I11" s="268"/>
      <c r="J11" s="125" t="s">
        <v>123</v>
      </c>
      <c r="K11" s="125" t="s">
        <v>124</v>
      </c>
      <c r="L11" s="125" t="s">
        <v>125</v>
      </c>
      <c r="M11" s="125"/>
      <c r="N11" s="122"/>
      <c r="O11" s="150" t="s">
        <v>126</v>
      </c>
      <c r="P11" s="148"/>
      <c r="Q11" s="268"/>
      <c r="R11" s="269"/>
      <c r="S11" s="269"/>
      <c r="T11" s="269"/>
    </row>
    <row r="12" spans="1:20" ht="14.25" thickBot="1" thickTop="1">
      <c r="A12" s="126">
        <f>IF(OR(I4&lt;DATE(A3,1,1),N4&gt;DATE(A3,12,31)),"#####",DATE(YEAR(I4),MONTH(I4),1))</f>
        <v>45047</v>
      </c>
      <c r="B12" s="127">
        <v>0.3333333333333333</v>
      </c>
      <c r="C12" s="127">
        <v>0.7916666666666666</v>
      </c>
      <c r="D12" s="128"/>
      <c r="E12" s="128"/>
      <c r="F12" s="152"/>
      <c r="G12" s="153"/>
      <c r="H12" s="156"/>
      <c r="I12" s="157" t="s">
        <v>127</v>
      </c>
      <c r="J12" s="158">
        <f aca="true" t="shared" si="0" ref="J12:J42">IF(((C12-B12)+(E12-D12)+(G12-F12))*24,((C12-B12)+(E12-D12)+(G12-F12))*24-H12,"")</f>
        <v>11</v>
      </c>
      <c r="K12" s="129">
        <f aca="true" t="shared" si="1" ref="K12:K42">IF(OR(J12="",J12&lt;0.01),"",IF(I12="",IF(J12&lt;=9,1,""),IF(H12="","",IF(J12-I12&lt;=9,1,""))))</f>
      </c>
      <c r="L12" s="129">
        <f>IF(J12="","",IF(I12="",IF(J12&gt;9,J12,""),IF(H12="","",IF(J12-H12&gt;9,J12-I12,""))))</f>
      </c>
      <c r="M12" s="130"/>
      <c r="N12" s="130"/>
      <c r="O12" s="149"/>
      <c r="P12" s="132"/>
      <c r="Q12" s="133"/>
      <c r="R12" s="272"/>
      <c r="S12" s="272"/>
      <c r="T12" s="272"/>
    </row>
    <row r="13" spans="1:20" ht="14.25" thickBot="1" thickTop="1">
      <c r="A13" s="134">
        <f aca="true" t="shared" si="2" ref="A13:A42">A12+1</f>
        <v>45048</v>
      </c>
      <c r="B13" s="127">
        <v>0.3333333333333333</v>
      </c>
      <c r="C13" s="127">
        <v>0.7916666666666666</v>
      </c>
      <c r="D13" s="128"/>
      <c r="E13" s="128"/>
      <c r="F13" s="152"/>
      <c r="G13" s="154"/>
      <c r="H13" s="156"/>
      <c r="I13" s="157"/>
      <c r="J13" s="158">
        <f t="shared" si="0"/>
        <v>11</v>
      </c>
      <c r="K13" s="129">
        <f t="shared" si="1"/>
      </c>
      <c r="L13" s="129">
        <f aca="true" t="shared" si="3" ref="L13:L42">IF(J13="","",IF(I13="",IF(J13&gt;9,J13,""),IF(H13="","",IF(J13-H13&gt;9,J13-I13,""))))</f>
        <v>11</v>
      </c>
      <c r="M13" s="130"/>
      <c r="N13" s="130"/>
      <c r="O13" s="131"/>
      <c r="P13" s="132"/>
      <c r="Q13" s="133"/>
      <c r="R13" s="272"/>
      <c r="S13" s="272"/>
      <c r="T13" s="272"/>
    </row>
    <row r="14" spans="1:20" ht="14.25" thickBot="1" thickTop="1">
      <c r="A14" s="134">
        <f t="shared" si="2"/>
        <v>45049</v>
      </c>
      <c r="B14" s="127">
        <v>0.3333333333333333</v>
      </c>
      <c r="C14" s="127">
        <v>0.7916666666666666</v>
      </c>
      <c r="D14" s="128"/>
      <c r="E14" s="128"/>
      <c r="F14" s="152"/>
      <c r="G14" s="154"/>
      <c r="H14" s="156"/>
      <c r="I14" s="157"/>
      <c r="J14" s="158">
        <f t="shared" si="0"/>
        <v>11</v>
      </c>
      <c r="K14" s="129">
        <f t="shared" si="1"/>
      </c>
      <c r="L14" s="129">
        <f t="shared" si="3"/>
        <v>11</v>
      </c>
      <c r="M14" s="130"/>
      <c r="N14" s="130"/>
      <c r="O14" s="131"/>
      <c r="P14" s="132"/>
      <c r="Q14" s="133"/>
      <c r="R14" s="272"/>
      <c r="S14" s="272"/>
      <c r="T14" s="272"/>
    </row>
    <row r="15" spans="1:20" ht="14.25" thickBot="1" thickTop="1">
      <c r="A15" s="134">
        <f t="shared" si="2"/>
        <v>45050</v>
      </c>
      <c r="B15" s="127">
        <v>0.3333333333333333</v>
      </c>
      <c r="C15" s="127">
        <v>0.7916666666666666</v>
      </c>
      <c r="D15" s="128"/>
      <c r="E15" s="128"/>
      <c r="F15" s="152"/>
      <c r="G15" s="154"/>
      <c r="H15" s="156"/>
      <c r="I15" s="157"/>
      <c r="J15" s="158">
        <f t="shared" si="0"/>
        <v>11</v>
      </c>
      <c r="K15" s="129">
        <f t="shared" si="1"/>
      </c>
      <c r="L15" s="129">
        <f t="shared" si="3"/>
        <v>11</v>
      </c>
      <c r="M15" s="130"/>
      <c r="N15" s="130"/>
      <c r="O15" s="131"/>
      <c r="P15" s="132"/>
      <c r="Q15" s="133"/>
      <c r="R15" s="272"/>
      <c r="S15" s="272"/>
      <c r="T15" s="272"/>
    </row>
    <row r="16" spans="1:20" ht="14.25" thickBot="1" thickTop="1">
      <c r="A16" s="134">
        <f t="shared" si="2"/>
        <v>45051</v>
      </c>
      <c r="B16" s="127">
        <v>0.3333333333333333</v>
      </c>
      <c r="C16" s="127">
        <v>0.7083333333333334</v>
      </c>
      <c r="D16" s="128"/>
      <c r="E16" s="128"/>
      <c r="F16" s="152"/>
      <c r="G16" s="154"/>
      <c r="H16" s="156"/>
      <c r="I16" s="157"/>
      <c r="J16" s="158">
        <f t="shared" si="0"/>
        <v>9.000000000000002</v>
      </c>
      <c r="K16" s="129">
        <f t="shared" si="1"/>
        <v>1</v>
      </c>
      <c r="L16" s="129">
        <f t="shared" si="3"/>
      </c>
      <c r="M16" s="130"/>
      <c r="N16" s="130"/>
      <c r="O16" s="131"/>
      <c r="P16" s="132"/>
      <c r="Q16" s="133"/>
      <c r="R16" s="272"/>
      <c r="S16" s="272"/>
      <c r="T16" s="272"/>
    </row>
    <row r="17" spans="1:20" ht="14.25" thickBot="1" thickTop="1">
      <c r="A17" s="134">
        <f t="shared" si="2"/>
        <v>45052</v>
      </c>
      <c r="B17" s="127">
        <v>0.3333333333333333</v>
      </c>
      <c r="C17" s="127">
        <v>0.7083333333333334</v>
      </c>
      <c r="D17" s="128"/>
      <c r="E17" s="128"/>
      <c r="F17" s="152"/>
      <c r="G17" s="154"/>
      <c r="H17" s="156"/>
      <c r="I17" s="157"/>
      <c r="J17" s="158">
        <f t="shared" si="0"/>
        <v>9.000000000000002</v>
      </c>
      <c r="K17" s="129">
        <f t="shared" si="1"/>
        <v>1</v>
      </c>
      <c r="L17" s="129">
        <f t="shared" si="3"/>
      </c>
      <c r="M17" s="130"/>
      <c r="N17" s="130"/>
      <c r="O17" s="131"/>
      <c r="P17" s="132"/>
      <c r="Q17" s="133"/>
      <c r="R17" s="272"/>
      <c r="S17" s="272"/>
      <c r="T17" s="272"/>
    </row>
    <row r="18" spans="1:20" ht="14.25" thickBot="1" thickTop="1">
      <c r="A18" s="134">
        <f t="shared" si="2"/>
        <v>45053</v>
      </c>
      <c r="B18" s="127">
        <v>0.3333333333333333</v>
      </c>
      <c r="C18" s="127">
        <v>0.7083333333333334</v>
      </c>
      <c r="D18" s="128"/>
      <c r="E18" s="128"/>
      <c r="F18" s="152"/>
      <c r="G18" s="154"/>
      <c r="H18" s="156"/>
      <c r="I18" s="157"/>
      <c r="J18" s="158">
        <f t="shared" si="0"/>
        <v>9.000000000000002</v>
      </c>
      <c r="K18" s="129">
        <f t="shared" si="1"/>
        <v>1</v>
      </c>
      <c r="L18" s="129">
        <f t="shared" si="3"/>
      </c>
      <c r="M18" s="130"/>
      <c r="N18" s="130"/>
      <c r="O18" s="131"/>
      <c r="P18" s="132"/>
      <c r="Q18" s="133"/>
      <c r="R18" s="272"/>
      <c r="S18" s="272"/>
      <c r="T18" s="272"/>
    </row>
    <row r="19" spans="1:20" ht="14.25" thickBot="1" thickTop="1">
      <c r="A19" s="134">
        <f t="shared" si="2"/>
        <v>45054</v>
      </c>
      <c r="B19" s="127"/>
      <c r="C19" s="127"/>
      <c r="D19" s="128"/>
      <c r="E19" s="128"/>
      <c r="F19" s="152"/>
      <c r="G19" s="154"/>
      <c r="H19" s="156"/>
      <c r="I19" s="157"/>
      <c r="J19" s="158">
        <f t="shared" si="0"/>
      </c>
      <c r="K19" s="129">
        <f t="shared" si="1"/>
      </c>
      <c r="L19" s="129">
        <f t="shared" si="3"/>
      </c>
      <c r="M19" s="130"/>
      <c r="N19" s="130"/>
      <c r="O19" s="131"/>
      <c r="P19" s="132"/>
      <c r="Q19" s="133"/>
      <c r="R19" s="272"/>
      <c r="S19" s="272"/>
      <c r="T19" s="272"/>
    </row>
    <row r="20" spans="1:20" ht="14.25" thickBot="1" thickTop="1">
      <c r="A20" s="134">
        <f t="shared" si="2"/>
        <v>45055</v>
      </c>
      <c r="B20" s="127"/>
      <c r="C20" s="127"/>
      <c r="D20" s="128"/>
      <c r="E20" s="128"/>
      <c r="F20" s="152"/>
      <c r="G20" s="154"/>
      <c r="H20" s="156"/>
      <c r="I20" s="157"/>
      <c r="J20" s="158">
        <f t="shared" si="0"/>
      </c>
      <c r="K20" s="129">
        <f t="shared" si="1"/>
      </c>
      <c r="L20" s="129">
        <f t="shared" si="3"/>
      </c>
      <c r="M20" s="130"/>
      <c r="N20" s="130"/>
      <c r="O20" s="131"/>
      <c r="P20" s="132"/>
      <c r="Q20" s="133"/>
      <c r="R20" s="272"/>
      <c r="S20" s="272"/>
      <c r="T20" s="272"/>
    </row>
    <row r="21" spans="1:20" ht="14.25" thickBot="1" thickTop="1">
      <c r="A21" s="134">
        <f t="shared" si="2"/>
        <v>45056</v>
      </c>
      <c r="B21" s="127"/>
      <c r="C21" s="127"/>
      <c r="D21" s="128"/>
      <c r="E21" s="128"/>
      <c r="F21" s="152"/>
      <c r="G21" s="154"/>
      <c r="H21" s="156"/>
      <c r="I21" s="157"/>
      <c r="J21" s="158">
        <f t="shared" si="0"/>
      </c>
      <c r="K21" s="129">
        <f t="shared" si="1"/>
      </c>
      <c r="L21" s="129">
        <f t="shared" si="3"/>
      </c>
      <c r="M21" s="130"/>
      <c r="N21" s="130"/>
      <c r="O21" s="131"/>
      <c r="P21" s="132"/>
      <c r="Q21" s="133"/>
      <c r="R21" s="272"/>
      <c r="S21" s="272"/>
      <c r="T21" s="272"/>
    </row>
    <row r="22" spans="1:20" ht="14.25" thickBot="1" thickTop="1">
      <c r="A22" s="134">
        <f t="shared" si="2"/>
        <v>45057</v>
      </c>
      <c r="B22" s="127">
        <v>0.3333333333333333</v>
      </c>
      <c r="C22" s="127">
        <v>0.7083333333333334</v>
      </c>
      <c r="D22" s="128"/>
      <c r="E22" s="128"/>
      <c r="F22" s="152"/>
      <c r="G22" s="154"/>
      <c r="H22" s="156"/>
      <c r="I22" s="157"/>
      <c r="J22" s="158">
        <f t="shared" si="0"/>
        <v>9.000000000000002</v>
      </c>
      <c r="K22" s="129">
        <f t="shared" si="1"/>
        <v>1</v>
      </c>
      <c r="L22" s="129">
        <f t="shared" si="3"/>
      </c>
      <c r="M22" s="130"/>
      <c r="N22" s="130"/>
      <c r="O22" s="131"/>
      <c r="P22" s="132"/>
      <c r="Q22" s="133"/>
      <c r="R22" s="272"/>
      <c r="S22" s="272"/>
      <c r="T22" s="272"/>
    </row>
    <row r="23" spans="1:20" ht="14.25" thickBot="1" thickTop="1">
      <c r="A23" s="134">
        <f t="shared" si="2"/>
        <v>45058</v>
      </c>
      <c r="B23" s="127"/>
      <c r="C23" s="127"/>
      <c r="D23" s="128"/>
      <c r="E23" s="128"/>
      <c r="F23" s="152"/>
      <c r="G23" s="154"/>
      <c r="H23" s="156"/>
      <c r="I23" s="157"/>
      <c r="J23" s="158">
        <f t="shared" si="0"/>
      </c>
      <c r="K23" s="129">
        <f t="shared" si="1"/>
      </c>
      <c r="L23" s="129">
        <f t="shared" si="3"/>
      </c>
      <c r="M23" s="130"/>
      <c r="N23" s="130"/>
      <c r="O23" s="131"/>
      <c r="P23" s="132"/>
      <c r="Q23" s="133"/>
      <c r="R23" s="272"/>
      <c r="S23" s="272"/>
      <c r="T23" s="272"/>
    </row>
    <row r="24" spans="1:20" ht="14.25" thickBot="1" thickTop="1">
      <c r="A24" s="134">
        <f t="shared" si="2"/>
        <v>45059</v>
      </c>
      <c r="B24" s="127">
        <v>0.3333333333333333</v>
      </c>
      <c r="C24" s="127">
        <v>0.7083333333333334</v>
      </c>
      <c r="D24" s="128"/>
      <c r="E24" s="128"/>
      <c r="F24" s="152"/>
      <c r="G24" s="154"/>
      <c r="H24" s="156"/>
      <c r="I24" s="157"/>
      <c r="J24" s="158">
        <f t="shared" si="0"/>
        <v>9.000000000000002</v>
      </c>
      <c r="K24" s="129">
        <f t="shared" si="1"/>
        <v>1</v>
      </c>
      <c r="L24" s="129">
        <f t="shared" si="3"/>
      </c>
      <c r="M24" s="130"/>
      <c r="N24" s="130"/>
      <c r="O24" s="131"/>
      <c r="P24" s="132"/>
      <c r="Q24" s="133"/>
      <c r="R24" s="272"/>
      <c r="S24" s="272"/>
      <c r="T24" s="272"/>
    </row>
    <row r="25" spans="1:20" ht="14.25" thickBot="1" thickTop="1">
      <c r="A25" s="134">
        <f t="shared" si="2"/>
        <v>45060</v>
      </c>
      <c r="B25" s="127">
        <v>0.3333333333333333</v>
      </c>
      <c r="C25" s="127">
        <v>0.7083333333333334</v>
      </c>
      <c r="D25" s="128"/>
      <c r="E25" s="128"/>
      <c r="F25" s="152"/>
      <c r="G25" s="154"/>
      <c r="H25" s="156"/>
      <c r="I25" s="157"/>
      <c r="J25" s="158">
        <f t="shared" si="0"/>
        <v>9.000000000000002</v>
      </c>
      <c r="K25" s="129">
        <f t="shared" si="1"/>
        <v>1</v>
      </c>
      <c r="L25" s="129">
        <f t="shared" si="3"/>
      </c>
      <c r="M25" s="130"/>
      <c r="N25" s="130"/>
      <c r="O25" s="131"/>
      <c r="P25" s="132"/>
      <c r="Q25" s="133"/>
      <c r="R25" s="272"/>
      <c r="S25" s="272"/>
      <c r="T25" s="272"/>
    </row>
    <row r="26" spans="1:20" ht="14.25" thickBot="1" thickTop="1">
      <c r="A26" s="134">
        <f t="shared" si="2"/>
        <v>45061</v>
      </c>
      <c r="B26" s="127"/>
      <c r="C26" s="127"/>
      <c r="D26" s="128"/>
      <c r="E26" s="128"/>
      <c r="F26" s="152"/>
      <c r="G26" s="154"/>
      <c r="H26" s="156"/>
      <c r="I26" s="157"/>
      <c r="J26" s="158">
        <f t="shared" si="0"/>
      </c>
      <c r="K26" s="129">
        <f t="shared" si="1"/>
      </c>
      <c r="L26" s="129">
        <f t="shared" si="3"/>
      </c>
      <c r="M26" s="130"/>
      <c r="N26" s="130"/>
      <c r="O26" s="131"/>
      <c r="P26" s="132"/>
      <c r="Q26" s="133"/>
      <c r="R26" s="272"/>
      <c r="S26" s="272"/>
      <c r="T26" s="272"/>
    </row>
    <row r="27" spans="1:20" ht="14.25" thickBot="1" thickTop="1">
      <c r="A27" s="134">
        <f t="shared" si="2"/>
        <v>45062</v>
      </c>
      <c r="B27" s="127"/>
      <c r="C27" s="127"/>
      <c r="D27" s="128"/>
      <c r="E27" s="128"/>
      <c r="F27" s="152"/>
      <c r="G27" s="154"/>
      <c r="H27" s="156"/>
      <c r="I27" s="157"/>
      <c r="J27" s="158">
        <f t="shared" si="0"/>
      </c>
      <c r="K27" s="129">
        <f t="shared" si="1"/>
      </c>
      <c r="L27" s="129">
        <f t="shared" si="3"/>
      </c>
      <c r="M27" s="130"/>
      <c r="N27" s="130"/>
      <c r="O27" s="131"/>
      <c r="P27" s="132"/>
      <c r="Q27" s="133"/>
      <c r="R27" s="272"/>
      <c r="S27" s="272"/>
      <c r="T27" s="272"/>
    </row>
    <row r="28" spans="1:20" ht="14.25" thickBot="1" thickTop="1">
      <c r="A28" s="134">
        <f t="shared" si="2"/>
        <v>45063</v>
      </c>
      <c r="B28" s="127"/>
      <c r="C28" s="127"/>
      <c r="D28" s="128"/>
      <c r="E28" s="128"/>
      <c r="F28" s="152"/>
      <c r="G28" s="154"/>
      <c r="H28" s="156"/>
      <c r="I28" s="157"/>
      <c r="J28" s="158">
        <f t="shared" si="0"/>
      </c>
      <c r="K28" s="129">
        <f t="shared" si="1"/>
      </c>
      <c r="L28" s="129">
        <f t="shared" si="3"/>
      </c>
      <c r="M28" s="130"/>
      <c r="N28" s="130"/>
      <c r="O28" s="131"/>
      <c r="P28" s="132"/>
      <c r="Q28" s="133"/>
      <c r="R28" s="272"/>
      <c r="S28" s="272"/>
      <c r="T28" s="272"/>
    </row>
    <row r="29" spans="1:20" ht="14.25" thickBot="1" thickTop="1">
      <c r="A29" s="134">
        <f t="shared" si="2"/>
        <v>45064</v>
      </c>
      <c r="B29" s="127">
        <v>0.3333333333333333</v>
      </c>
      <c r="C29" s="127">
        <v>0.7083333333333334</v>
      </c>
      <c r="D29" s="128"/>
      <c r="E29" s="128"/>
      <c r="F29" s="152"/>
      <c r="G29" s="154"/>
      <c r="H29" s="156"/>
      <c r="I29" s="157"/>
      <c r="J29" s="158">
        <f t="shared" si="0"/>
        <v>9.000000000000002</v>
      </c>
      <c r="K29" s="129">
        <f t="shared" si="1"/>
        <v>1</v>
      </c>
      <c r="L29" s="129">
        <f t="shared" si="3"/>
      </c>
      <c r="M29" s="130"/>
      <c r="N29" s="130"/>
      <c r="O29" s="131"/>
      <c r="P29" s="132"/>
      <c r="Q29" s="133"/>
      <c r="R29" s="272"/>
      <c r="S29" s="272"/>
      <c r="T29" s="272"/>
    </row>
    <row r="30" spans="1:20" ht="14.25" thickBot="1" thickTop="1">
      <c r="A30" s="134">
        <f t="shared" si="2"/>
        <v>45065</v>
      </c>
      <c r="B30" s="127"/>
      <c r="C30" s="127"/>
      <c r="D30" s="128"/>
      <c r="E30" s="128"/>
      <c r="F30" s="152"/>
      <c r="G30" s="154"/>
      <c r="H30" s="156"/>
      <c r="I30" s="157"/>
      <c r="J30" s="158">
        <f t="shared" si="0"/>
      </c>
      <c r="K30" s="129">
        <f t="shared" si="1"/>
      </c>
      <c r="L30" s="129">
        <f t="shared" si="3"/>
      </c>
      <c r="M30" s="130"/>
      <c r="N30" s="130"/>
      <c r="O30" s="131"/>
      <c r="P30" s="132"/>
      <c r="Q30" s="133"/>
      <c r="R30" s="272"/>
      <c r="S30" s="272"/>
      <c r="T30" s="272"/>
    </row>
    <row r="31" spans="1:20" ht="14.25" thickBot="1" thickTop="1">
      <c r="A31" s="134">
        <f t="shared" si="2"/>
        <v>45066</v>
      </c>
      <c r="B31" s="127">
        <v>0.3333333333333333</v>
      </c>
      <c r="C31" s="127">
        <v>0.7083333333333334</v>
      </c>
      <c r="D31" s="128"/>
      <c r="E31" s="128"/>
      <c r="F31" s="152"/>
      <c r="G31" s="154"/>
      <c r="H31" s="156"/>
      <c r="I31" s="157"/>
      <c r="J31" s="158">
        <f t="shared" si="0"/>
        <v>9.000000000000002</v>
      </c>
      <c r="K31" s="129">
        <f t="shared" si="1"/>
        <v>1</v>
      </c>
      <c r="L31" s="129">
        <f t="shared" si="3"/>
      </c>
      <c r="M31" s="130"/>
      <c r="N31" s="130"/>
      <c r="O31" s="131"/>
      <c r="P31" s="132"/>
      <c r="Q31" s="133"/>
      <c r="R31" s="272"/>
      <c r="S31" s="272"/>
      <c r="T31" s="272"/>
    </row>
    <row r="32" spans="1:20" ht="14.25" thickBot="1" thickTop="1">
      <c r="A32" s="134">
        <f t="shared" si="2"/>
        <v>45067</v>
      </c>
      <c r="B32" s="127">
        <v>0.3333333333333333</v>
      </c>
      <c r="C32" s="127">
        <v>0.7083333333333334</v>
      </c>
      <c r="D32" s="128"/>
      <c r="E32" s="128"/>
      <c r="F32" s="152"/>
      <c r="G32" s="154"/>
      <c r="H32" s="156"/>
      <c r="I32" s="157"/>
      <c r="J32" s="158">
        <f t="shared" si="0"/>
        <v>9.000000000000002</v>
      </c>
      <c r="K32" s="129">
        <f t="shared" si="1"/>
        <v>1</v>
      </c>
      <c r="L32" s="129">
        <f t="shared" si="3"/>
      </c>
      <c r="M32" s="130"/>
      <c r="N32" s="130"/>
      <c r="O32" s="131"/>
      <c r="P32" s="132"/>
      <c r="Q32" s="133"/>
      <c r="R32" s="272"/>
      <c r="S32" s="272"/>
      <c r="T32" s="272"/>
    </row>
    <row r="33" spans="1:20" ht="14.25" thickBot="1" thickTop="1">
      <c r="A33" s="134">
        <f t="shared" si="2"/>
        <v>45068</v>
      </c>
      <c r="B33" s="127">
        <v>0.3333333333333333</v>
      </c>
      <c r="C33" s="127">
        <v>0.7083333333333334</v>
      </c>
      <c r="D33" s="128"/>
      <c r="E33" s="128"/>
      <c r="F33" s="152"/>
      <c r="G33" s="154"/>
      <c r="H33" s="156"/>
      <c r="I33" s="157"/>
      <c r="J33" s="158">
        <f t="shared" si="0"/>
        <v>9.000000000000002</v>
      </c>
      <c r="K33" s="129">
        <f t="shared" si="1"/>
        <v>1</v>
      </c>
      <c r="L33" s="129">
        <f t="shared" si="3"/>
      </c>
      <c r="M33" s="130"/>
      <c r="N33" s="130"/>
      <c r="O33" s="131"/>
      <c r="P33" s="132"/>
      <c r="Q33" s="133"/>
      <c r="R33" s="272"/>
      <c r="S33" s="272"/>
      <c r="T33" s="272"/>
    </row>
    <row r="34" spans="1:20" ht="14.25" thickBot="1" thickTop="1">
      <c r="A34" s="134">
        <f t="shared" si="2"/>
        <v>45069</v>
      </c>
      <c r="B34" s="127">
        <v>0.3333333333333333</v>
      </c>
      <c r="C34" s="127">
        <v>0.7083333333333334</v>
      </c>
      <c r="D34" s="128"/>
      <c r="E34" s="128"/>
      <c r="F34" s="152"/>
      <c r="G34" s="154"/>
      <c r="H34" s="156"/>
      <c r="I34" s="157"/>
      <c r="J34" s="158">
        <f t="shared" si="0"/>
        <v>9.000000000000002</v>
      </c>
      <c r="K34" s="129">
        <f t="shared" si="1"/>
        <v>1</v>
      </c>
      <c r="L34" s="129">
        <f t="shared" si="3"/>
      </c>
      <c r="M34" s="130"/>
      <c r="N34" s="130"/>
      <c r="O34" s="131"/>
      <c r="P34" s="132"/>
      <c r="Q34" s="133"/>
      <c r="R34" s="272"/>
      <c r="S34" s="272"/>
      <c r="T34" s="272"/>
    </row>
    <row r="35" spans="1:20" ht="14.25" thickBot="1" thickTop="1">
      <c r="A35" s="134">
        <f t="shared" si="2"/>
        <v>45070</v>
      </c>
      <c r="B35" s="127"/>
      <c r="C35" s="127"/>
      <c r="D35" s="128"/>
      <c r="E35" s="128"/>
      <c r="F35" s="152"/>
      <c r="G35" s="154"/>
      <c r="H35" s="156"/>
      <c r="I35" s="157"/>
      <c r="J35" s="158">
        <f t="shared" si="0"/>
      </c>
      <c r="K35" s="129">
        <f t="shared" si="1"/>
      </c>
      <c r="L35" s="129">
        <f t="shared" si="3"/>
      </c>
      <c r="M35" s="130"/>
      <c r="N35" s="130"/>
      <c r="O35" s="131"/>
      <c r="P35" s="132"/>
      <c r="Q35" s="133"/>
      <c r="R35" s="272"/>
      <c r="S35" s="272"/>
      <c r="T35" s="272"/>
    </row>
    <row r="36" spans="1:20" ht="14.25" thickBot="1" thickTop="1">
      <c r="A36" s="134">
        <f t="shared" si="2"/>
        <v>45071</v>
      </c>
      <c r="B36" s="127">
        <v>0.3333333333333333</v>
      </c>
      <c r="C36" s="127">
        <v>0.7083333333333334</v>
      </c>
      <c r="D36" s="128"/>
      <c r="E36" s="128"/>
      <c r="F36" s="152"/>
      <c r="G36" s="154"/>
      <c r="H36" s="156"/>
      <c r="I36" s="157"/>
      <c r="J36" s="158">
        <f t="shared" si="0"/>
        <v>9.000000000000002</v>
      </c>
      <c r="K36" s="129">
        <f t="shared" si="1"/>
        <v>1</v>
      </c>
      <c r="L36" s="129">
        <f t="shared" si="3"/>
      </c>
      <c r="M36" s="130">
        <v>15</v>
      </c>
      <c r="N36" s="130">
        <v>0</v>
      </c>
      <c r="O36" s="131"/>
      <c r="P36" s="132"/>
      <c r="Q36" s="133"/>
      <c r="R36" s="272"/>
      <c r="S36" s="272"/>
      <c r="T36" s="272"/>
    </row>
    <row r="37" spans="1:20" ht="14.25" thickBot="1" thickTop="1">
      <c r="A37" s="134">
        <f t="shared" si="2"/>
        <v>45072</v>
      </c>
      <c r="B37" s="127"/>
      <c r="C37" s="127"/>
      <c r="D37" s="128"/>
      <c r="E37" s="128"/>
      <c r="F37" s="152"/>
      <c r="G37" s="154"/>
      <c r="H37" s="156"/>
      <c r="I37" s="157"/>
      <c r="J37" s="158">
        <f t="shared" si="0"/>
      </c>
      <c r="K37" s="129">
        <f t="shared" si="1"/>
      </c>
      <c r="L37" s="129">
        <f t="shared" si="3"/>
      </c>
      <c r="M37" s="130">
        <v>0</v>
      </c>
      <c r="N37" s="130"/>
      <c r="O37" s="131"/>
      <c r="P37" s="132"/>
      <c r="Q37" s="133"/>
      <c r="R37" s="272"/>
      <c r="S37" s="272"/>
      <c r="T37" s="272"/>
    </row>
    <row r="38" spans="1:20" ht="14.25" thickBot="1" thickTop="1">
      <c r="A38" s="134">
        <f t="shared" si="2"/>
        <v>45073</v>
      </c>
      <c r="B38" s="127">
        <v>0.3333333333333333</v>
      </c>
      <c r="C38" s="127">
        <v>0.7083333333333334</v>
      </c>
      <c r="D38" s="128"/>
      <c r="E38" s="128"/>
      <c r="F38" s="152"/>
      <c r="G38" s="154"/>
      <c r="H38" s="156"/>
      <c r="I38" s="157"/>
      <c r="J38" s="158">
        <f t="shared" si="0"/>
        <v>9.000000000000002</v>
      </c>
      <c r="K38" s="129">
        <f t="shared" si="1"/>
        <v>1</v>
      </c>
      <c r="L38" s="129">
        <f t="shared" si="3"/>
      </c>
      <c r="M38" s="130"/>
      <c r="N38" s="130"/>
      <c r="O38" s="131"/>
      <c r="P38" s="132"/>
      <c r="Q38" s="133"/>
      <c r="R38" s="272"/>
      <c r="S38" s="272"/>
      <c r="T38" s="272"/>
    </row>
    <row r="39" spans="1:20" ht="14.25" thickBot="1" thickTop="1">
      <c r="A39" s="134">
        <f t="shared" si="2"/>
        <v>45074</v>
      </c>
      <c r="B39" s="127">
        <v>0.3333333333333333</v>
      </c>
      <c r="C39" s="127">
        <v>0.7083333333333334</v>
      </c>
      <c r="D39" s="128"/>
      <c r="E39" s="128"/>
      <c r="F39" s="152"/>
      <c r="G39" s="154"/>
      <c r="H39" s="156"/>
      <c r="I39" s="157"/>
      <c r="J39" s="158">
        <f t="shared" si="0"/>
        <v>9.000000000000002</v>
      </c>
      <c r="K39" s="129">
        <f t="shared" si="1"/>
        <v>1</v>
      </c>
      <c r="L39" s="129">
        <f t="shared" si="3"/>
      </c>
      <c r="M39" s="130"/>
      <c r="N39" s="130"/>
      <c r="O39" s="131"/>
      <c r="P39" s="132"/>
      <c r="Q39" s="133"/>
      <c r="R39" s="272"/>
      <c r="S39" s="272"/>
      <c r="T39" s="272"/>
    </row>
    <row r="40" spans="1:20" ht="14.25" thickBot="1" thickTop="1">
      <c r="A40" s="134">
        <f t="shared" si="2"/>
        <v>45075</v>
      </c>
      <c r="B40" s="127"/>
      <c r="C40" s="127"/>
      <c r="D40" s="128"/>
      <c r="E40" s="128"/>
      <c r="F40" s="152"/>
      <c r="G40" s="154"/>
      <c r="H40" s="156"/>
      <c r="I40" s="157"/>
      <c r="J40" s="158">
        <f t="shared" si="0"/>
      </c>
      <c r="K40" s="129">
        <f t="shared" si="1"/>
      </c>
      <c r="L40" s="129">
        <f t="shared" si="3"/>
      </c>
      <c r="M40" s="130"/>
      <c r="N40" s="130"/>
      <c r="O40" s="131"/>
      <c r="P40" s="132"/>
      <c r="Q40" s="133"/>
      <c r="R40" s="272"/>
      <c r="S40" s="272"/>
      <c r="T40" s="272"/>
    </row>
    <row r="41" spans="1:20" ht="14.25" thickBot="1" thickTop="1">
      <c r="A41" s="134">
        <f t="shared" si="2"/>
        <v>45076</v>
      </c>
      <c r="B41" s="127"/>
      <c r="C41" s="127"/>
      <c r="D41" s="128"/>
      <c r="E41" s="128"/>
      <c r="F41" s="152"/>
      <c r="G41" s="154"/>
      <c r="H41" s="156"/>
      <c r="I41" s="157"/>
      <c r="J41" s="158">
        <f t="shared" si="0"/>
      </c>
      <c r="K41" s="129">
        <f t="shared" si="1"/>
      </c>
      <c r="L41" s="129">
        <f t="shared" si="3"/>
      </c>
      <c r="M41" s="130"/>
      <c r="N41" s="130"/>
      <c r="O41" s="131"/>
      <c r="P41" s="132"/>
      <c r="Q41" s="133"/>
      <c r="R41" s="272"/>
      <c r="S41" s="272"/>
      <c r="T41" s="272"/>
    </row>
    <row r="42" spans="1:20" ht="14.25" thickBot="1" thickTop="1">
      <c r="A42" s="135">
        <f t="shared" si="2"/>
        <v>45077</v>
      </c>
      <c r="B42" s="127"/>
      <c r="C42" s="127"/>
      <c r="D42" s="128"/>
      <c r="E42" s="128"/>
      <c r="F42" s="152"/>
      <c r="G42" s="155"/>
      <c r="H42" s="156"/>
      <c r="I42" s="157"/>
      <c r="J42" s="158">
        <f t="shared" si="0"/>
      </c>
      <c r="K42" s="129">
        <f t="shared" si="1"/>
      </c>
      <c r="L42" s="129">
        <f t="shared" si="3"/>
      </c>
      <c r="M42" s="130"/>
      <c r="N42" s="130"/>
      <c r="O42" s="131"/>
      <c r="P42" s="132"/>
      <c r="Q42" s="133"/>
      <c r="R42" s="272"/>
      <c r="S42" s="272"/>
      <c r="T42" s="272"/>
    </row>
    <row r="43" spans="1:17" ht="16.5" thickBot="1" thickTop="1">
      <c r="A43" s="136" t="s">
        <v>128</v>
      </c>
      <c r="B43" s="137"/>
      <c r="C43" s="138"/>
      <c r="D43" s="47"/>
      <c r="E43" s="47"/>
      <c r="F43" s="47"/>
      <c r="G43" s="47"/>
      <c r="H43" s="139">
        <f>SUM(H12:H42)</f>
        <v>0</v>
      </c>
      <c r="I43" s="140"/>
      <c r="J43" s="141">
        <f aca="true" t="shared" si="4" ref="J43:Q43">SUM(J12:J42)</f>
        <v>170</v>
      </c>
      <c r="K43" s="142">
        <f t="shared" si="4"/>
        <v>14</v>
      </c>
      <c r="L43" s="143">
        <f t="shared" si="4"/>
        <v>33</v>
      </c>
      <c r="M43" s="144">
        <f t="shared" si="4"/>
        <v>15</v>
      </c>
      <c r="N43" s="143">
        <f t="shared" si="4"/>
        <v>0</v>
      </c>
      <c r="O43" s="145">
        <f t="shared" si="4"/>
        <v>0</v>
      </c>
      <c r="P43" s="146">
        <f t="shared" si="4"/>
        <v>0</v>
      </c>
      <c r="Q43" s="147">
        <f t="shared" si="4"/>
        <v>0</v>
      </c>
    </row>
  </sheetData>
  <sheetProtection password="A7DE" sheet="1" objects="1" scenarios="1"/>
  <mergeCells count="45">
    <mergeCell ref="R38:T38"/>
    <mergeCell ref="R39:T39"/>
    <mergeCell ref="R40:T40"/>
    <mergeCell ref="R41:T41"/>
    <mergeCell ref="R42:T42"/>
    <mergeCell ref="R32:T32"/>
    <mergeCell ref="R33:T33"/>
    <mergeCell ref="R34:T34"/>
    <mergeCell ref="R35:T35"/>
    <mergeCell ref="R36:T36"/>
    <mergeCell ref="R37:T37"/>
    <mergeCell ref="R26:T26"/>
    <mergeCell ref="R27:T27"/>
    <mergeCell ref="R28:T28"/>
    <mergeCell ref="R29:T29"/>
    <mergeCell ref="R30:T30"/>
    <mergeCell ref="R31:T31"/>
    <mergeCell ref="R20:T20"/>
    <mergeCell ref="R21:T21"/>
    <mergeCell ref="R22:T22"/>
    <mergeCell ref="R23:T23"/>
    <mergeCell ref="R24:T24"/>
    <mergeCell ref="R25:T25"/>
    <mergeCell ref="R14:T14"/>
    <mergeCell ref="R15:T15"/>
    <mergeCell ref="R16:T16"/>
    <mergeCell ref="R17:T17"/>
    <mergeCell ref="R18:T18"/>
    <mergeCell ref="R19:T19"/>
    <mergeCell ref="D10:E10"/>
    <mergeCell ref="F10:G10"/>
    <mergeCell ref="H10:H11"/>
    <mergeCell ref="I10:I11"/>
    <mergeCell ref="R12:T12"/>
    <mergeCell ref="R13:T13"/>
    <mergeCell ref="A2:T2"/>
    <mergeCell ref="I4:J4"/>
    <mergeCell ref="I5:J5"/>
    <mergeCell ref="A7:T7"/>
    <mergeCell ref="B9:I9"/>
    <mergeCell ref="L9:O9"/>
    <mergeCell ref="P9:P10"/>
    <mergeCell ref="Q9:Q11"/>
    <mergeCell ref="R9:T11"/>
    <mergeCell ref="B10:C10"/>
  </mergeCells>
  <printOptions/>
  <pageMargins left="0.2361111111111111" right="0" top="0.3" bottom="0.3" header="0.3" footer="0.3"/>
  <pageSetup horizontalDpi="300" verticalDpi="3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carole breda</cp:lastModifiedBy>
  <dcterms:created xsi:type="dcterms:W3CDTF">2022-01-29T08:03:34Z</dcterms:created>
  <dcterms:modified xsi:type="dcterms:W3CDTF">2023-07-13T08:27:25Z</dcterms:modified>
  <cp:category/>
  <cp:version/>
  <cp:contentType/>
  <cp:contentStatus/>
</cp:coreProperties>
</file>